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Therese\Documents\Geoff\websites\maps\"/>
    </mc:Choice>
  </mc:AlternateContent>
  <xr:revisionPtr revIDLastSave="0" documentId="13_ncr:1_{F6E81400-95B4-40EB-A177-4D95F620982D}" xr6:coauthVersionLast="45" xr6:coauthVersionMax="45" xr10:uidLastSave="{00000000-0000-0000-0000-000000000000}"/>
  <workbookProtection workbookAlgorithmName="SHA-512" workbookHashValue="bNaHvgHDAJI79ewUuGrXYVzYwRU/hehhn7kGgxslDbatmuNFEacY0aWS5zWuh+rQP9ifUp73GTSX610TgOCbHw==" workbookSaltValue="myYZoHqeFRIaLiGPVzPL/w==" workbookSpinCount="100000" lockStructure="1"/>
  <bookViews>
    <workbookView xWindow="-120" yWindow="-120" windowWidth="20730" windowHeight="11160" xr2:uid="{00000000-000D-0000-FFFF-FFFF00000000}"/>
  </bookViews>
  <sheets>
    <sheet name="Make Your Matrix" sheetId="5" r:id="rId1"/>
    <sheet name="Matrix Maker" sheetId="4" state="hidden" r:id="rId2"/>
    <sheet name="Perceptual Map Worksheet" sheetId="2" state="hidden" r:id="rId3"/>
    <sheet name="Converter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6" i="4" l="1"/>
  <c r="N171" i="4"/>
  <c r="N172" i="4"/>
  <c r="N173" i="4"/>
  <c r="N174" i="4"/>
  <c r="N175" i="4"/>
  <c r="N177" i="4"/>
  <c r="N178" i="4"/>
  <c r="N170" i="4"/>
  <c r="AF22" i="3"/>
  <c r="AF23" i="3"/>
  <c r="AF24" i="3"/>
  <c r="AF25" i="3"/>
  <c r="AF26" i="3"/>
  <c r="AF27" i="3"/>
  <c r="AF28" i="3"/>
  <c r="AF32" i="3"/>
  <c r="AF33" i="3"/>
  <c r="AE22" i="3"/>
  <c r="AE23" i="3"/>
  <c r="AE25" i="3"/>
  <c r="AE26" i="3"/>
  <c r="AD11" i="3"/>
  <c r="AF11" i="3" s="1"/>
  <c r="AD12" i="3"/>
  <c r="AF12" i="3" s="1"/>
  <c r="AD13" i="3"/>
  <c r="AF13" i="3" s="1"/>
  <c r="AD14" i="3"/>
  <c r="AF14" i="3" s="1"/>
  <c r="AD15" i="3"/>
  <c r="AF15" i="3" s="1"/>
  <c r="AD16" i="3"/>
  <c r="AF16" i="3" s="1"/>
  <c r="AD17" i="3"/>
  <c r="AF17" i="3" s="1"/>
  <c r="AD18" i="3"/>
  <c r="AF18" i="3" s="1"/>
  <c r="AD19" i="3"/>
  <c r="AF19" i="3" s="1"/>
  <c r="AD20" i="3"/>
  <c r="AF20" i="3" s="1"/>
  <c r="AD21" i="3"/>
  <c r="AF21" i="3" s="1"/>
  <c r="AD24" i="3"/>
  <c r="AD25" i="3"/>
  <c r="AD26" i="3"/>
  <c r="AD27" i="3"/>
  <c r="AD28" i="3"/>
  <c r="AD29" i="3"/>
  <c r="AF29" i="3" s="1"/>
  <c r="AD30" i="3"/>
  <c r="AF30" i="3" s="1"/>
  <c r="AD31" i="3"/>
  <c r="AF31" i="3" s="1"/>
  <c r="AD32" i="3"/>
  <c r="AD33" i="3"/>
  <c r="AD10" i="3"/>
  <c r="AF10" i="3" s="1"/>
  <c r="AC11" i="3"/>
  <c r="AE11" i="3" s="1"/>
  <c r="AC12" i="3"/>
  <c r="AE12" i="3" s="1"/>
  <c r="AC13" i="3"/>
  <c r="AE13" i="3" s="1"/>
  <c r="AC14" i="3"/>
  <c r="AE14" i="3" s="1"/>
  <c r="AC15" i="3"/>
  <c r="AE15" i="3" s="1"/>
  <c r="AC16" i="3"/>
  <c r="AE16" i="3" s="1"/>
  <c r="AC17" i="3"/>
  <c r="AE17" i="3" s="1"/>
  <c r="AC18" i="3"/>
  <c r="AE18" i="3" s="1"/>
  <c r="AC19" i="3"/>
  <c r="AE19" i="3" s="1"/>
  <c r="AC20" i="3"/>
  <c r="AE20" i="3" s="1"/>
  <c r="AC21" i="3"/>
  <c r="AE21" i="3" s="1"/>
  <c r="AC24" i="3"/>
  <c r="AE24" i="3" s="1"/>
  <c r="AC25" i="3"/>
  <c r="AC26" i="3"/>
  <c r="AC27" i="3"/>
  <c r="AE27" i="3" s="1"/>
  <c r="AC28" i="3"/>
  <c r="AE28" i="3" s="1"/>
  <c r="AC29" i="3"/>
  <c r="AE29" i="3" s="1"/>
  <c r="AC30" i="3"/>
  <c r="AE30" i="3" s="1"/>
  <c r="AC31" i="3"/>
  <c r="AE31" i="3" s="1"/>
  <c r="AC32" i="3"/>
  <c r="AE32" i="3" s="1"/>
  <c r="AC33" i="3"/>
  <c r="AE33" i="3" s="1"/>
  <c r="AC10" i="3"/>
  <c r="AE10" i="3" s="1"/>
  <c r="E9" i="4"/>
  <c r="AF34" i="3" l="1"/>
  <c r="AE34" i="3"/>
  <c r="V40" i="5"/>
  <c r="I127" i="5" s="1"/>
  <c r="AB40" i="5"/>
  <c r="I130" i="5" s="1"/>
  <c r="Z40" i="5"/>
  <c r="I129" i="5" s="1"/>
  <c r="X40" i="5"/>
  <c r="I128" i="5" s="1"/>
  <c r="T40" i="5"/>
  <c r="I126" i="5" s="1"/>
  <c r="Q40" i="5"/>
  <c r="I125" i="5" s="1"/>
  <c r="O40" i="5"/>
  <c r="I124" i="5" s="1"/>
  <c r="M40" i="5"/>
  <c r="I123" i="5" s="1"/>
  <c r="K40" i="5"/>
  <c r="I122" i="5" s="1"/>
  <c r="I40" i="5"/>
  <c r="I121" i="5" s="1"/>
  <c r="T37" i="5"/>
  <c r="V37" i="5"/>
  <c r="AB66" i="5"/>
  <c r="Z66" i="5"/>
  <c r="X66" i="5"/>
  <c r="V66" i="5"/>
  <c r="T66" i="5"/>
  <c r="Q66" i="5"/>
  <c r="O66" i="5"/>
  <c r="M66" i="5"/>
  <c r="K66" i="5"/>
  <c r="I66" i="5"/>
  <c r="AC65" i="5"/>
  <c r="AA65" i="5"/>
  <c r="Y65" i="5"/>
  <c r="W65" i="5"/>
  <c r="U65" i="5"/>
  <c r="S65" i="5"/>
  <c r="R65" i="5"/>
  <c r="P65" i="5"/>
  <c r="N65" i="5"/>
  <c r="L65" i="5"/>
  <c r="J65" i="5"/>
  <c r="AC64" i="5"/>
  <c r="AA64" i="5"/>
  <c r="Y64" i="5"/>
  <c r="W64" i="5"/>
  <c r="U64" i="5"/>
  <c r="S64" i="5"/>
  <c r="R64" i="5"/>
  <c r="P64" i="5"/>
  <c r="N64" i="5"/>
  <c r="L64" i="5"/>
  <c r="J64" i="5"/>
  <c r="AC63" i="5"/>
  <c r="AA63" i="5"/>
  <c r="Y63" i="5"/>
  <c r="W63" i="5"/>
  <c r="U63" i="5"/>
  <c r="S63" i="5"/>
  <c r="R63" i="5"/>
  <c r="P63" i="5"/>
  <c r="N63" i="5"/>
  <c r="L63" i="5"/>
  <c r="J63" i="5"/>
  <c r="AC62" i="5"/>
  <c r="AA62" i="5"/>
  <c r="Y62" i="5"/>
  <c r="W62" i="5"/>
  <c r="U62" i="5"/>
  <c r="S62" i="5"/>
  <c r="R62" i="5"/>
  <c r="P62" i="5"/>
  <c r="N62" i="5"/>
  <c r="L62" i="5"/>
  <c r="J62" i="5"/>
  <c r="AC61" i="5"/>
  <c r="AA61" i="5"/>
  <c r="Y61" i="5"/>
  <c r="W61" i="5"/>
  <c r="U61" i="5"/>
  <c r="S61" i="5"/>
  <c r="R61" i="5"/>
  <c r="P61" i="5"/>
  <c r="N61" i="5"/>
  <c r="L61" i="5"/>
  <c r="J61" i="5"/>
  <c r="AC60" i="5"/>
  <c r="AA60" i="5"/>
  <c r="Y60" i="5"/>
  <c r="W60" i="5"/>
  <c r="U60" i="5"/>
  <c r="S60" i="5"/>
  <c r="R60" i="5"/>
  <c r="P60" i="5"/>
  <c r="N60" i="5"/>
  <c r="L60" i="5"/>
  <c r="J60" i="5"/>
  <c r="AC59" i="5"/>
  <c r="AA59" i="5"/>
  <c r="Y59" i="5"/>
  <c r="W59" i="5"/>
  <c r="U59" i="5"/>
  <c r="S59" i="5"/>
  <c r="R59" i="5"/>
  <c r="P59" i="5"/>
  <c r="N59" i="5"/>
  <c r="L59" i="5"/>
  <c r="J59" i="5"/>
  <c r="AC58" i="5"/>
  <c r="AA58" i="5"/>
  <c r="Y58" i="5"/>
  <c r="W58" i="5"/>
  <c r="U58" i="5"/>
  <c r="S58" i="5"/>
  <c r="R58" i="5"/>
  <c r="P58" i="5"/>
  <c r="N58" i="5"/>
  <c r="L58" i="5"/>
  <c r="J58" i="5"/>
  <c r="AC57" i="5"/>
  <c r="AA57" i="5"/>
  <c r="Y57" i="5"/>
  <c r="W57" i="5"/>
  <c r="U57" i="5"/>
  <c r="S57" i="5"/>
  <c r="R57" i="5"/>
  <c r="P57" i="5"/>
  <c r="N57" i="5"/>
  <c r="L57" i="5"/>
  <c r="J57" i="5"/>
  <c r="AC56" i="5"/>
  <c r="AA56" i="5"/>
  <c r="Y56" i="5"/>
  <c r="W56" i="5"/>
  <c r="U56" i="5"/>
  <c r="S56" i="5"/>
  <c r="R56" i="5"/>
  <c r="P56" i="5"/>
  <c r="N56" i="5"/>
  <c r="L56" i="5"/>
  <c r="J56" i="5"/>
  <c r="S55" i="5"/>
  <c r="S54" i="5"/>
  <c r="G54" i="5"/>
  <c r="G66" i="5" s="1"/>
  <c r="AC53" i="5"/>
  <c r="AA53" i="5"/>
  <c r="Y53" i="5"/>
  <c r="W53" i="5"/>
  <c r="U53" i="5"/>
  <c r="S53" i="5"/>
  <c r="R53" i="5"/>
  <c r="P53" i="5"/>
  <c r="N53" i="5"/>
  <c r="L53" i="5"/>
  <c r="J53" i="5"/>
  <c r="AC52" i="5"/>
  <c r="AA52" i="5"/>
  <c r="Y52" i="5"/>
  <c r="W52" i="5"/>
  <c r="U52" i="5"/>
  <c r="S52" i="5"/>
  <c r="R52" i="5"/>
  <c r="P52" i="5"/>
  <c r="N52" i="5"/>
  <c r="L52" i="5"/>
  <c r="J52" i="5"/>
  <c r="AC51" i="5"/>
  <c r="AA51" i="5"/>
  <c r="Y51" i="5"/>
  <c r="W51" i="5"/>
  <c r="U51" i="5"/>
  <c r="S51" i="5"/>
  <c r="R51" i="5"/>
  <c r="P51" i="5"/>
  <c r="N51" i="5"/>
  <c r="L51" i="5"/>
  <c r="J51" i="5"/>
  <c r="AC50" i="5"/>
  <c r="AA50" i="5"/>
  <c r="Y50" i="5"/>
  <c r="W50" i="5"/>
  <c r="U50" i="5"/>
  <c r="S50" i="5"/>
  <c r="R50" i="5"/>
  <c r="P50" i="5"/>
  <c r="N50" i="5"/>
  <c r="L50" i="5"/>
  <c r="J50" i="5"/>
  <c r="AC49" i="5"/>
  <c r="AA49" i="5"/>
  <c r="Y49" i="5"/>
  <c r="W49" i="5"/>
  <c r="U49" i="5"/>
  <c r="S49" i="5"/>
  <c r="R49" i="5"/>
  <c r="P49" i="5"/>
  <c r="N49" i="5"/>
  <c r="L49" i="5"/>
  <c r="J49" i="5"/>
  <c r="AC48" i="5"/>
  <c r="AA48" i="5"/>
  <c r="Y48" i="5"/>
  <c r="W48" i="5"/>
  <c r="U48" i="5"/>
  <c r="S48" i="5"/>
  <c r="R48" i="5"/>
  <c r="P48" i="5"/>
  <c r="N48" i="5"/>
  <c r="L48" i="5"/>
  <c r="J48" i="5"/>
  <c r="AC47" i="5"/>
  <c r="AA47" i="5"/>
  <c r="Y47" i="5"/>
  <c r="W47" i="5"/>
  <c r="U47" i="5"/>
  <c r="S47" i="5"/>
  <c r="R47" i="5"/>
  <c r="P47" i="5"/>
  <c r="N47" i="5"/>
  <c r="L47" i="5"/>
  <c r="J47" i="5"/>
  <c r="AC46" i="5"/>
  <c r="AA46" i="5"/>
  <c r="Y46" i="5"/>
  <c r="W46" i="5"/>
  <c r="U46" i="5"/>
  <c r="S46" i="5"/>
  <c r="R46" i="5"/>
  <c r="P46" i="5"/>
  <c r="N46" i="5"/>
  <c r="L46" i="5"/>
  <c r="J46" i="5"/>
  <c r="AC45" i="5"/>
  <c r="AA45" i="5"/>
  <c r="Y45" i="5"/>
  <c r="W45" i="5"/>
  <c r="U45" i="5"/>
  <c r="S45" i="5"/>
  <c r="R45" i="5"/>
  <c r="P45" i="5"/>
  <c r="N45" i="5"/>
  <c r="L45" i="5"/>
  <c r="J45" i="5"/>
  <c r="AC44" i="5"/>
  <c r="AA44" i="5"/>
  <c r="Y44" i="5"/>
  <c r="W44" i="5"/>
  <c r="U44" i="5"/>
  <c r="S44" i="5"/>
  <c r="R44" i="5"/>
  <c r="P44" i="5"/>
  <c r="N44" i="5"/>
  <c r="L44" i="5"/>
  <c r="J44" i="5"/>
  <c r="AC43" i="5"/>
  <c r="AA43" i="5"/>
  <c r="Y43" i="5"/>
  <c r="W43" i="5"/>
  <c r="U43" i="5"/>
  <c r="S43" i="5"/>
  <c r="R43" i="5"/>
  <c r="P43" i="5"/>
  <c r="N43" i="5"/>
  <c r="L43" i="5"/>
  <c r="J43" i="5"/>
  <c r="AC42" i="5"/>
  <c r="AA42" i="5"/>
  <c r="Y42" i="5"/>
  <c r="W42" i="5"/>
  <c r="U42" i="5"/>
  <c r="S42" i="5"/>
  <c r="R42" i="5"/>
  <c r="P42" i="5"/>
  <c r="N42" i="5"/>
  <c r="L42" i="5"/>
  <c r="J42" i="5"/>
  <c r="AB37" i="5"/>
  <c r="AC36" i="5"/>
  <c r="AC35" i="5"/>
  <c r="AC34" i="5"/>
  <c r="AC33" i="5"/>
  <c r="AC32" i="5"/>
  <c r="AC31" i="5"/>
  <c r="AC30" i="5"/>
  <c r="AC29" i="5"/>
  <c r="AC28" i="5"/>
  <c r="AC27" i="5"/>
  <c r="AC24" i="5"/>
  <c r="AC23" i="5"/>
  <c r="AC22" i="5"/>
  <c r="AC21" i="5"/>
  <c r="AC20" i="5"/>
  <c r="AC19" i="5"/>
  <c r="AC18" i="5"/>
  <c r="AC17" i="5"/>
  <c r="AC16" i="5"/>
  <c r="AC15" i="5"/>
  <c r="AC14" i="5"/>
  <c r="AC13" i="5"/>
  <c r="Z37" i="5"/>
  <c r="AA36" i="5"/>
  <c r="AA35" i="5"/>
  <c r="AA34" i="5"/>
  <c r="AA33" i="5"/>
  <c r="AA32" i="5"/>
  <c r="AA31" i="5"/>
  <c r="AA30" i="5"/>
  <c r="AA29" i="5"/>
  <c r="AA28" i="5"/>
  <c r="AA27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X37" i="5"/>
  <c r="Y36" i="5"/>
  <c r="Y35" i="5"/>
  <c r="Y34" i="5"/>
  <c r="Y33" i="5"/>
  <c r="Y32" i="5"/>
  <c r="Y31" i="5"/>
  <c r="Y30" i="5"/>
  <c r="Y29" i="5"/>
  <c r="Y28" i="5"/>
  <c r="Y27" i="5"/>
  <c r="Y24" i="5"/>
  <c r="Y23" i="5"/>
  <c r="Y22" i="5"/>
  <c r="Y21" i="5"/>
  <c r="Y20" i="5"/>
  <c r="Y19" i="5"/>
  <c r="Y18" i="5"/>
  <c r="Y17" i="5"/>
  <c r="Y16" i="5"/>
  <c r="Y15" i="5"/>
  <c r="Y14" i="5"/>
  <c r="Y13" i="5"/>
  <c r="W36" i="5"/>
  <c r="W35" i="5"/>
  <c r="W34" i="5"/>
  <c r="W33" i="5"/>
  <c r="W32" i="5"/>
  <c r="W31" i="5"/>
  <c r="W30" i="5"/>
  <c r="W29" i="5"/>
  <c r="W28" i="5"/>
  <c r="W27" i="5"/>
  <c r="W24" i="5"/>
  <c r="W23" i="5"/>
  <c r="W22" i="5"/>
  <c r="W21" i="5"/>
  <c r="W20" i="5"/>
  <c r="W19" i="5"/>
  <c r="W18" i="5"/>
  <c r="W17" i="5"/>
  <c r="W16" i="5"/>
  <c r="W15" i="5"/>
  <c r="W14" i="5"/>
  <c r="W13" i="5"/>
  <c r="U36" i="5"/>
  <c r="U35" i="5"/>
  <c r="U34" i="5"/>
  <c r="U33" i="5"/>
  <c r="U32" i="5"/>
  <c r="U31" i="5"/>
  <c r="U30" i="5"/>
  <c r="U29" i="5"/>
  <c r="U28" i="5"/>
  <c r="U27" i="5"/>
  <c r="U24" i="5"/>
  <c r="U23" i="5"/>
  <c r="U22" i="5"/>
  <c r="U21" i="5"/>
  <c r="U20" i="5"/>
  <c r="U19" i="5"/>
  <c r="U18" i="5"/>
  <c r="U17" i="5"/>
  <c r="U16" i="5"/>
  <c r="U15" i="5"/>
  <c r="U14" i="5"/>
  <c r="U13" i="5"/>
  <c r="Q37" i="5"/>
  <c r="R36" i="5"/>
  <c r="R35" i="5"/>
  <c r="R34" i="5"/>
  <c r="R33" i="5"/>
  <c r="R32" i="5"/>
  <c r="R31" i="5"/>
  <c r="R30" i="5"/>
  <c r="R29" i="5"/>
  <c r="R28" i="5"/>
  <c r="R27" i="5"/>
  <c r="R24" i="5"/>
  <c r="R23" i="5"/>
  <c r="R22" i="5"/>
  <c r="R21" i="5"/>
  <c r="R20" i="5"/>
  <c r="R19" i="5"/>
  <c r="R18" i="5"/>
  <c r="R17" i="5"/>
  <c r="R16" i="5"/>
  <c r="R15" i="5"/>
  <c r="R14" i="5"/>
  <c r="R13" i="5"/>
  <c r="O37" i="5"/>
  <c r="P36" i="5"/>
  <c r="P35" i="5"/>
  <c r="P34" i="5"/>
  <c r="P33" i="5"/>
  <c r="P32" i="5"/>
  <c r="P31" i="5"/>
  <c r="P30" i="5"/>
  <c r="P29" i="5"/>
  <c r="P28" i="5"/>
  <c r="P27" i="5"/>
  <c r="P24" i="5"/>
  <c r="P23" i="5"/>
  <c r="P22" i="5"/>
  <c r="P21" i="5"/>
  <c r="P20" i="5"/>
  <c r="P19" i="5"/>
  <c r="P18" i="5"/>
  <c r="P17" i="5"/>
  <c r="P16" i="5"/>
  <c r="P15" i="5"/>
  <c r="P14" i="5"/>
  <c r="P13" i="5"/>
  <c r="M37" i="5"/>
  <c r="N36" i="5"/>
  <c r="N35" i="5"/>
  <c r="N34" i="5"/>
  <c r="N33" i="5"/>
  <c r="N32" i="5"/>
  <c r="N31" i="5"/>
  <c r="N30" i="5"/>
  <c r="N29" i="5"/>
  <c r="N28" i="5"/>
  <c r="N27" i="5"/>
  <c r="N24" i="5"/>
  <c r="N23" i="5"/>
  <c r="N22" i="5"/>
  <c r="N21" i="5"/>
  <c r="N20" i="5"/>
  <c r="N19" i="5"/>
  <c r="N18" i="5"/>
  <c r="N17" i="5"/>
  <c r="N16" i="5"/>
  <c r="N15" i="5"/>
  <c r="N14" i="5"/>
  <c r="N13" i="5"/>
  <c r="K37" i="5"/>
  <c r="L36" i="5"/>
  <c r="L35" i="5"/>
  <c r="L34" i="5"/>
  <c r="L33" i="5"/>
  <c r="L32" i="5"/>
  <c r="L31" i="5"/>
  <c r="L30" i="5"/>
  <c r="L29" i="5"/>
  <c r="L28" i="5"/>
  <c r="L27" i="5"/>
  <c r="L24" i="5"/>
  <c r="L23" i="5"/>
  <c r="L22" i="5"/>
  <c r="L21" i="5"/>
  <c r="L20" i="5"/>
  <c r="L19" i="5"/>
  <c r="L18" i="5"/>
  <c r="L17" i="5"/>
  <c r="L16" i="5"/>
  <c r="L15" i="5"/>
  <c r="L14" i="5"/>
  <c r="L13" i="5"/>
  <c r="I37" i="5"/>
  <c r="J36" i="5"/>
  <c r="J35" i="5"/>
  <c r="J34" i="5"/>
  <c r="J33" i="5"/>
  <c r="J32" i="5"/>
  <c r="J31" i="5"/>
  <c r="J30" i="5"/>
  <c r="J29" i="5"/>
  <c r="J28" i="5"/>
  <c r="J27" i="5"/>
  <c r="J24" i="5"/>
  <c r="J23" i="5"/>
  <c r="J22" i="5"/>
  <c r="J21" i="5"/>
  <c r="J20" i="5"/>
  <c r="J19" i="5"/>
  <c r="J18" i="5"/>
  <c r="J17" i="5"/>
  <c r="J16" i="5"/>
  <c r="J15" i="5"/>
  <c r="J14" i="5"/>
  <c r="J13" i="5"/>
  <c r="S25" i="5"/>
  <c r="S26" i="5"/>
  <c r="S14" i="5"/>
  <c r="S15" i="5"/>
  <c r="S16" i="5"/>
  <c r="S17" i="5"/>
  <c r="S18" i="5"/>
  <c r="S19" i="5"/>
  <c r="S20" i="5"/>
  <c r="S21" i="5"/>
  <c r="S22" i="5"/>
  <c r="S23" i="5"/>
  <c r="S24" i="5"/>
  <c r="S27" i="5"/>
  <c r="S28" i="5"/>
  <c r="S29" i="5"/>
  <c r="S30" i="5"/>
  <c r="S31" i="5"/>
  <c r="S32" i="5"/>
  <c r="S33" i="5"/>
  <c r="S34" i="5"/>
  <c r="S35" i="5"/>
  <c r="S36" i="5"/>
  <c r="S13" i="5"/>
  <c r="G25" i="5"/>
  <c r="G37" i="5" s="1"/>
  <c r="C38" i="5" l="1"/>
  <c r="C40" i="4"/>
  <c r="C40" i="2"/>
  <c r="C39" i="4"/>
  <c r="C39" i="2"/>
  <c r="C38" i="4"/>
  <c r="C38" i="2"/>
  <c r="C37" i="4"/>
  <c r="C37" i="2"/>
  <c r="C36" i="4"/>
  <c r="C36" i="2"/>
  <c r="C35" i="4"/>
  <c r="C35" i="2"/>
  <c r="C34" i="4"/>
  <c r="C34" i="2"/>
  <c r="C33" i="4"/>
  <c r="C33" i="2"/>
  <c r="C32" i="4"/>
  <c r="C32" i="2"/>
  <c r="C31" i="4"/>
  <c r="C31" i="2"/>
  <c r="C67" i="5"/>
  <c r="Y66" i="5"/>
  <c r="AA66" i="5"/>
  <c r="W66" i="5"/>
  <c r="AC66" i="5"/>
  <c r="U37" i="5"/>
  <c r="U66" i="5"/>
  <c r="R66" i="5"/>
  <c r="P66" i="5"/>
  <c r="N66" i="5"/>
  <c r="J66" i="5"/>
  <c r="K121" i="5" s="1"/>
  <c r="M121" i="5" s="1"/>
  <c r="L66" i="5"/>
  <c r="J37" i="5"/>
  <c r="N37" i="5"/>
  <c r="L37" i="5"/>
  <c r="AA37" i="5"/>
  <c r="Y37" i="5"/>
  <c r="AC37" i="5"/>
  <c r="W37" i="5"/>
  <c r="R37" i="5"/>
  <c r="P37" i="5"/>
  <c r="E9" i="3" l="1"/>
  <c r="E70" i="5"/>
  <c r="E117" i="5"/>
  <c r="K130" i="5"/>
  <c r="K122" i="5"/>
  <c r="K129" i="5"/>
  <c r="K123" i="5"/>
  <c r="K128" i="5"/>
  <c r="K127" i="5"/>
  <c r="K125" i="5"/>
  <c r="K124" i="5"/>
  <c r="K126" i="5"/>
  <c r="J126" i="5"/>
  <c r="J125" i="5"/>
  <c r="D13" i="3" s="1"/>
  <c r="J122" i="5"/>
  <c r="D10" i="3" s="1"/>
  <c r="J124" i="5"/>
  <c r="J127" i="5"/>
  <c r="J130" i="5"/>
  <c r="D18" i="3" s="1"/>
  <c r="J123" i="5"/>
  <c r="D11" i="3" s="1"/>
  <c r="J121" i="5"/>
  <c r="J128" i="5"/>
  <c r="J129" i="5"/>
  <c r="D17" i="3" s="1"/>
  <c r="J3" i="3"/>
  <c r="C50" i="2"/>
  <c r="L128" i="5" l="1"/>
  <c r="D16" i="3"/>
  <c r="T16" i="3" s="1"/>
  <c r="L126" i="5"/>
  <c r="D14" i="3"/>
  <c r="L121" i="5"/>
  <c r="D9" i="3"/>
  <c r="L124" i="5"/>
  <c r="D12" i="3"/>
  <c r="L127" i="5"/>
  <c r="D15" i="3"/>
  <c r="T15" i="3" s="1"/>
  <c r="M127" i="5"/>
  <c r="E15" i="3"/>
  <c r="M128" i="5"/>
  <c r="E16" i="3"/>
  <c r="M123" i="5"/>
  <c r="E11" i="3"/>
  <c r="M129" i="5"/>
  <c r="E17" i="3"/>
  <c r="M122" i="5"/>
  <c r="E10" i="3"/>
  <c r="M126" i="5"/>
  <c r="E14" i="3"/>
  <c r="M130" i="5"/>
  <c r="E18" i="3"/>
  <c r="M124" i="5"/>
  <c r="E12" i="3"/>
  <c r="M125" i="5"/>
  <c r="E13" i="3"/>
  <c r="L125" i="5"/>
  <c r="L122" i="5"/>
  <c r="L123" i="5"/>
  <c r="T18" i="3"/>
  <c r="L130" i="5"/>
  <c r="T17" i="3"/>
  <c r="L129" i="5"/>
  <c r="M5" i="3"/>
  <c r="E21" i="4"/>
  <c r="G21" i="4"/>
  <c r="I40" i="2" l="1"/>
  <c r="I39" i="2"/>
  <c r="I38" i="2"/>
  <c r="I37" i="2"/>
  <c r="I36" i="2"/>
  <c r="I35" i="2"/>
  <c r="I34" i="2"/>
  <c r="I33" i="2"/>
  <c r="I32" i="2"/>
  <c r="I31" i="2"/>
  <c r="C55" i="2"/>
  <c r="C54" i="2"/>
  <c r="C53" i="2"/>
  <c r="C52" i="2"/>
  <c r="C51" i="2"/>
  <c r="C49" i="2"/>
  <c r="C48" i="2"/>
  <c r="C47" i="2"/>
  <c r="C46" i="2"/>
  <c r="C45" i="2"/>
  <c r="C44" i="2"/>
  <c r="C43" i="2"/>
  <c r="C42" i="2"/>
  <c r="C41" i="2"/>
  <c r="K6" i="3"/>
  <c r="J5" i="3"/>
  <c r="E33" i="3" l="1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D33" i="3"/>
  <c r="T33" i="3" s="1"/>
  <c r="D32" i="3"/>
  <c r="T32" i="3" s="1"/>
  <c r="D31" i="3"/>
  <c r="T31" i="3" s="1"/>
  <c r="D30" i="3"/>
  <c r="T30" i="3" s="1"/>
  <c r="D29" i="3"/>
  <c r="T29" i="3" s="1"/>
  <c r="D28" i="3"/>
  <c r="T28" i="3" s="1"/>
  <c r="D27" i="3"/>
  <c r="T27" i="3" s="1"/>
  <c r="D26" i="3"/>
  <c r="T26" i="3" s="1"/>
  <c r="D25" i="3"/>
  <c r="T25" i="3" s="1"/>
  <c r="D24" i="3"/>
  <c r="T24" i="3" s="1"/>
  <c r="D23" i="3"/>
  <c r="T23" i="3" s="1"/>
  <c r="D22" i="3"/>
  <c r="T22" i="3" s="1"/>
  <c r="D21" i="3"/>
  <c r="T21" i="3" s="1"/>
  <c r="D20" i="3"/>
  <c r="T20" i="3" s="1"/>
  <c r="D19" i="3"/>
  <c r="T19" i="3" s="1"/>
  <c r="T14" i="3"/>
  <c r="T13" i="3"/>
  <c r="T12" i="3"/>
  <c r="T11" i="3"/>
  <c r="T10" i="3"/>
  <c r="T9" i="3"/>
  <c r="E29" i="4"/>
  <c r="G29" i="4"/>
  <c r="U13" i="3" l="1"/>
  <c r="U11" i="3"/>
  <c r="U10" i="3"/>
  <c r="U14" i="3"/>
  <c r="U22" i="3"/>
  <c r="W22" i="3" s="1"/>
  <c r="U30" i="3"/>
  <c r="W30" i="3" s="1"/>
  <c r="U15" i="3"/>
  <c r="U23" i="3"/>
  <c r="W23" i="3" s="1"/>
  <c r="U31" i="3"/>
  <c r="W31" i="3" s="1"/>
  <c r="U16" i="3"/>
  <c r="U24" i="3"/>
  <c r="W24" i="3" s="1"/>
  <c r="U32" i="3"/>
  <c r="W32" i="3" s="1"/>
  <c r="U17" i="3"/>
  <c r="U25" i="3"/>
  <c r="W25" i="3" s="1"/>
  <c r="U33" i="3"/>
  <c r="W33" i="3" s="1"/>
  <c r="U18" i="3"/>
  <c r="U26" i="3"/>
  <c r="W26" i="3" s="1"/>
  <c r="U19" i="3"/>
  <c r="W19" i="3" s="1"/>
  <c r="U27" i="3"/>
  <c r="W27" i="3" s="1"/>
  <c r="U20" i="3"/>
  <c r="W20" i="3" s="1"/>
  <c r="U28" i="3"/>
  <c r="W28" i="3" s="1"/>
  <c r="U21" i="3"/>
  <c r="W21" i="3" s="1"/>
  <c r="U29" i="3"/>
  <c r="W29" i="3" s="1"/>
  <c r="U12" i="3"/>
  <c r="U9" i="3"/>
  <c r="J6" i="3"/>
  <c r="J7" i="3" s="1"/>
  <c r="J4" i="3" s="1"/>
  <c r="O8" i="3" s="1"/>
  <c r="L3" i="3"/>
  <c r="V9" i="3" s="1"/>
  <c r="K22" i="3"/>
  <c r="J12" i="3"/>
  <c r="J20" i="3"/>
  <c r="L20" i="3" s="1"/>
  <c r="V20" i="3"/>
  <c r="J28" i="3"/>
  <c r="V28" i="3"/>
  <c r="K11" i="3"/>
  <c r="K19" i="3"/>
  <c r="M19" i="3" s="1"/>
  <c r="J15" i="3"/>
  <c r="J31" i="3"/>
  <c r="V31" i="3"/>
  <c r="J16" i="3"/>
  <c r="L16" i="3" s="1"/>
  <c r="J11" i="3"/>
  <c r="L11" i="3" s="1"/>
  <c r="J19" i="3"/>
  <c r="L19" i="3" s="1"/>
  <c r="V19" i="3"/>
  <c r="J27" i="3"/>
  <c r="V27" i="3"/>
  <c r="J13" i="3"/>
  <c r="J21" i="3"/>
  <c r="L21" i="3" s="1"/>
  <c r="V21" i="3"/>
  <c r="J29" i="3"/>
  <c r="V29" i="3"/>
  <c r="K12" i="3"/>
  <c r="K20" i="3"/>
  <c r="M20" i="3" s="1"/>
  <c r="K28" i="3"/>
  <c r="J14" i="3"/>
  <c r="J22" i="3"/>
  <c r="L22" i="3" s="1"/>
  <c r="V22" i="3"/>
  <c r="J30" i="3"/>
  <c r="V30" i="3"/>
  <c r="K13" i="3"/>
  <c r="K21" i="3"/>
  <c r="M21" i="3" s="1"/>
  <c r="J23" i="3"/>
  <c r="L23" i="3" s="1"/>
  <c r="V23" i="3"/>
  <c r="J24" i="3"/>
  <c r="V24" i="3"/>
  <c r="K15" i="3"/>
  <c r="J9" i="3"/>
  <c r="J33" i="3"/>
  <c r="L33" i="3" s="1"/>
  <c r="V33" i="3"/>
  <c r="K16" i="3"/>
  <c r="K14" i="3"/>
  <c r="J32" i="3"/>
  <c r="L32" i="3" s="1"/>
  <c r="K23" i="3"/>
  <c r="J17" i="3"/>
  <c r="L17" i="3" s="1"/>
  <c r="J10" i="3"/>
  <c r="J18" i="3"/>
  <c r="L18" i="3" s="1"/>
  <c r="J26" i="3"/>
  <c r="V26" i="3"/>
  <c r="K17" i="3"/>
  <c r="K25" i="3"/>
  <c r="M25" i="3" s="1"/>
  <c r="J25" i="3"/>
  <c r="L25" i="3" s="1"/>
  <c r="K5" i="3"/>
  <c r="K7" i="3" s="1"/>
  <c r="K4" i="3" s="1"/>
  <c r="P8" i="3" s="1"/>
  <c r="M3" i="3"/>
  <c r="K3" i="3"/>
  <c r="H19" i="3"/>
  <c r="H21" i="3"/>
  <c r="H22" i="3"/>
  <c r="M22" i="3"/>
  <c r="H25" i="3"/>
  <c r="M23" i="3"/>
  <c r="H20" i="3"/>
  <c r="M28" i="3"/>
  <c r="L27" i="3"/>
  <c r="L28" i="3"/>
  <c r="L29" i="3"/>
  <c r="L30" i="3"/>
  <c r="L31" i="3"/>
  <c r="L24" i="3"/>
  <c r="L26" i="3"/>
  <c r="H23" i="3"/>
  <c r="H17" i="3"/>
  <c r="G39" i="4" s="1"/>
  <c r="H16" i="3"/>
  <c r="G38" i="4" s="1"/>
  <c r="H18" i="3"/>
  <c r="G40" i="4" s="1"/>
  <c r="K18" i="3"/>
  <c r="H26" i="3"/>
  <c r="K26" i="3"/>
  <c r="M26" i="3" s="1"/>
  <c r="H27" i="3"/>
  <c r="K27" i="3"/>
  <c r="M27" i="3" s="1"/>
  <c r="H30" i="3"/>
  <c r="K30" i="3"/>
  <c r="M30" i="3" s="1"/>
  <c r="H12" i="3"/>
  <c r="G34" i="4" s="1"/>
  <c r="H28" i="3"/>
  <c r="H31" i="3"/>
  <c r="K31" i="3"/>
  <c r="M31" i="3" s="1"/>
  <c r="H24" i="3"/>
  <c r="K24" i="3"/>
  <c r="M24" i="3" s="1"/>
  <c r="H32" i="3"/>
  <c r="K32" i="3"/>
  <c r="M32" i="3" s="1"/>
  <c r="H10" i="3"/>
  <c r="G32" i="4" s="1"/>
  <c r="K10" i="3"/>
  <c r="H29" i="3"/>
  <c r="K29" i="3"/>
  <c r="M29" i="3" s="1"/>
  <c r="H33" i="3"/>
  <c r="K33" i="3"/>
  <c r="M33" i="3" s="1"/>
  <c r="H15" i="3"/>
  <c r="G37" i="4" s="1"/>
  <c r="H14" i="3"/>
  <c r="G36" i="4" s="1"/>
  <c r="H13" i="3"/>
  <c r="G35" i="4" s="1"/>
  <c r="H11" i="3"/>
  <c r="G33" i="4" s="1"/>
  <c r="H9" i="3"/>
  <c r="G31" i="4" s="1"/>
  <c r="K9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E40" i="4" s="1"/>
  <c r="G17" i="3"/>
  <c r="E39" i="4" s="1"/>
  <c r="G16" i="3"/>
  <c r="E38" i="4" s="1"/>
  <c r="G15" i="3"/>
  <c r="E37" i="4" s="1"/>
  <c r="G14" i="3"/>
  <c r="E36" i="4" s="1"/>
  <c r="G13" i="3"/>
  <c r="E35" i="4" s="1"/>
  <c r="G12" i="3"/>
  <c r="E34" i="4" s="1"/>
  <c r="G11" i="3"/>
  <c r="E33" i="4" s="1"/>
  <c r="G10" i="3"/>
  <c r="E32" i="4" s="1"/>
  <c r="G9" i="3"/>
  <c r="E31" i="4" s="1"/>
  <c r="L14" i="3" l="1"/>
  <c r="L15" i="3"/>
  <c r="M15" i="3"/>
  <c r="M18" i="3"/>
  <c r="V14" i="3"/>
  <c r="V18" i="3"/>
  <c r="V17" i="3"/>
  <c r="V15" i="3"/>
  <c r="K6" i="4"/>
  <c r="K7" i="4" s="1"/>
  <c r="K5" i="4"/>
  <c r="K4" i="4"/>
  <c r="K2" i="4" s="1"/>
  <c r="V16" i="3"/>
  <c r="M14" i="3"/>
  <c r="W18" i="3"/>
  <c r="M5" i="4"/>
  <c r="M4" i="4"/>
  <c r="M2" i="4" s="1"/>
  <c r="M6" i="4"/>
  <c r="M7" i="4" s="1"/>
  <c r="M16" i="3"/>
  <c r="W17" i="3"/>
  <c r="M17" i="3"/>
  <c r="W15" i="3"/>
  <c r="W16" i="3"/>
  <c r="W14" i="3"/>
  <c r="V10" i="3"/>
  <c r="W12" i="3"/>
  <c r="W10" i="3"/>
  <c r="W11" i="3"/>
  <c r="P11" i="3" s="1"/>
  <c r="Q11" i="3" s="1"/>
  <c r="W9" i="3"/>
  <c r="P9" i="3" s="1"/>
  <c r="Q9" i="3" s="1"/>
  <c r="W13" i="3"/>
  <c r="P13" i="3" s="1"/>
  <c r="Q13" i="3" s="1"/>
  <c r="L9" i="3"/>
  <c r="L13" i="3"/>
  <c r="L10" i="3"/>
  <c r="L12" i="3"/>
  <c r="M9" i="3"/>
  <c r="M10" i="3"/>
  <c r="M11" i="3"/>
  <c r="M13" i="3"/>
  <c r="M12" i="3"/>
  <c r="O23" i="3"/>
  <c r="Q23" i="3" s="1"/>
  <c r="G45" i="2" s="1"/>
  <c r="O18" i="3"/>
  <c r="O22" i="3"/>
  <c r="Q22" i="3" s="1"/>
  <c r="G44" i="2" s="1"/>
  <c r="O29" i="3"/>
  <c r="Q29" i="3" s="1"/>
  <c r="G51" i="2" s="1"/>
  <c r="O19" i="3"/>
  <c r="Q19" i="3" s="1"/>
  <c r="G41" i="2" s="1"/>
  <c r="O15" i="3"/>
  <c r="O20" i="3"/>
  <c r="Q20" i="3" s="1"/>
  <c r="G42" i="2" s="1"/>
  <c r="O10" i="3"/>
  <c r="O33" i="3"/>
  <c r="Q33" i="3" s="1"/>
  <c r="G55" i="2" s="1"/>
  <c r="O14" i="3"/>
  <c r="O21" i="3"/>
  <c r="Q21" i="3" s="1"/>
  <c r="G43" i="2" s="1"/>
  <c r="V11" i="3"/>
  <c r="O11" i="3" s="1"/>
  <c r="V12" i="3"/>
  <c r="O12" i="3" s="1"/>
  <c r="O17" i="3"/>
  <c r="V13" i="3"/>
  <c r="O13" i="3" s="1"/>
  <c r="O16" i="3"/>
  <c r="O26" i="3"/>
  <c r="Q26" i="3" s="1"/>
  <c r="G48" i="2" s="1"/>
  <c r="O24" i="3"/>
  <c r="Q24" i="3" s="1"/>
  <c r="G46" i="2" s="1"/>
  <c r="O30" i="3"/>
  <c r="Q30" i="3" s="1"/>
  <c r="G52" i="2" s="1"/>
  <c r="O27" i="3"/>
  <c r="Q27" i="3" s="1"/>
  <c r="G49" i="2" s="1"/>
  <c r="O31" i="3"/>
  <c r="Q31" i="3" s="1"/>
  <c r="G53" i="2" s="1"/>
  <c r="O28" i="3"/>
  <c r="Q28" i="3" s="1"/>
  <c r="G50" i="2" s="1"/>
  <c r="P10" i="3"/>
  <c r="Q10" i="3" s="1"/>
  <c r="P12" i="3"/>
  <c r="Q12" i="3" s="1"/>
  <c r="P21" i="3"/>
  <c r="R21" i="3" s="1"/>
  <c r="E43" i="2" s="1"/>
  <c r="P19" i="3"/>
  <c r="R19" i="3" s="1"/>
  <c r="E41" i="2" s="1"/>
  <c r="P16" i="3"/>
  <c r="Q16" i="3" s="1"/>
  <c r="P24" i="3"/>
  <c r="R24" i="3" s="1"/>
  <c r="E46" i="2" s="1"/>
  <c r="P28" i="3"/>
  <c r="R28" i="3" s="1"/>
  <c r="E50" i="2" s="1"/>
  <c r="P32" i="3"/>
  <c r="R32" i="3" s="1"/>
  <c r="E54" i="2" s="1"/>
  <c r="P15" i="3"/>
  <c r="Q15" i="3" s="1"/>
  <c r="P33" i="3"/>
  <c r="R33" i="3" s="1"/>
  <c r="E55" i="2" s="1"/>
  <c r="P30" i="3"/>
  <c r="R30" i="3" s="1"/>
  <c r="E52" i="2" s="1"/>
  <c r="P31" i="3"/>
  <c r="R31" i="3" s="1"/>
  <c r="E53" i="2" s="1"/>
  <c r="P26" i="3"/>
  <c r="R26" i="3" s="1"/>
  <c r="E48" i="2" s="1"/>
  <c r="P25" i="3"/>
  <c r="R25" i="3" s="1"/>
  <c r="E47" i="2" s="1"/>
  <c r="P23" i="3"/>
  <c r="R23" i="3" s="1"/>
  <c r="E45" i="2" s="1"/>
  <c r="P27" i="3"/>
  <c r="R27" i="3" s="1"/>
  <c r="E49" i="2" s="1"/>
  <c r="P17" i="3"/>
  <c r="Q17" i="3" s="1"/>
  <c r="P18" i="3"/>
  <c r="Q18" i="3" s="1"/>
  <c r="P29" i="3"/>
  <c r="R29" i="3" s="1"/>
  <c r="E51" i="2" s="1"/>
  <c r="P14" i="3"/>
  <c r="Q14" i="3" s="1"/>
  <c r="P22" i="3"/>
  <c r="R22" i="3" s="1"/>
  <c r="E44" i="2" s="1"/>
  <c r="P20" i="3"/>
  <c r="R20" i="3" s="1"/>
  <c r="E42" i="2" s="1"/>
  <c r="V25" i="3"/>
  <c r="O25" i="3" s="1"/>
  <c r="Q25" i="3" s="1"/>
  <c r="G47" i="2" s="1"/>
  <c r="V32" i="3"/>
  <c r="G29" i="2"/>
  <c r="E29" i="2"/>
  <c r="G40" i="2" l="1"/>
  <c r="R18" i="3"/>
  <c r="E40" i="2" s="1"/>
  <c r="G33" i="2"/>
  <c r="R11" i="3"/>
  <c r="E33" i="2" s="1"/>
  <c r="G38" i="2"/>
  <c r="R16" i="3"/>
  <c r="E38" i="2" s="1"/>
  <c r="G32" i="2"/>
  <c r="R10" i="3"/>
  <c r="E32" i="2" s="1"/>
  <c r="G35" i="2"/>
  <c r="R13" i="3"/>
  <c r="E35" i="2" s="1"/>
  <c r="G39" i="2"/>
  <c r="R17" i="3"/>
  <c r="E39" i="2" s="1"/>
  <c r="G37" i="2"/>
  <c r="R15" i="3"/>
  <c r="E37" i="2" s="1"/>
  <c r="G36" i="2"/>
  <c r="R14" i="3"/>
  <c r="E36" i="2" s="1"/>
  <c r="G34" i="2"/>
  <c r="R12" i="3"/>
  <c r="E34" i="2" s="1"/>
  <c r="K3" i="4"/>
  <c r="K1" i="4" s="1"/>
  <c r="E16" i="4" s="1"/>
  <c r="M3" i="4"/>
  <c r="M1" i="4" s="1"/>
  <c r="G16" i="4" s="1"/>
  <c r="O32" i="3"/>
  <c r="Q32" i="3" s="1"/>
  <c r="G54" i="2" s="1"/>
  <c r="O9" i="3"/>
  <c r="G31" i="2" l="1"/>
  <c r="R9" i="3"/>
  <c r="E31" i="2" s="1"/>
</calcChain>
</file>

<file path=xl/sharedStrings.xml><?xml version="1.0" encoding="utf-8"?>
<sst xmlns="http://schemas.openxmlformats.org/spreadsheetml/2006/main" count="241" uniqueCount="130">
  <si>
    <t>(Some examples provided, simply type over the brands below.)</t>
  </si>
  <si>
    <t xml:space="preserve">1 = </t>
  </si>
  <si>
    <t>Vertical Attribute</t>
  </si>
  <si>
    <t>(This is an example only. Simply type over this map title.)</t>
  </si>
  <si>
    <t>5 =</t>
  </si>
  <si>
    <t>Step 1</t>
  </si>
  <si>
    <t>Step 2</t>
  </si>
  <si>
    <t>Step 3</t>
  </si>
  <si>
    <t>Step 4</t>
  </si>
  <si>
    <t>Step 5</t>
  </si>
  <si>
    <t>3 =</t>
  </si>
  <si>
    <t xml:space="preserve">Small </t>
  </si>
  <si>
    <t>Large</t>
  </si>
  <si>
    <t>Step 6</t>
  </si>
  <si>
    <t>Change the circle sizes</t>
  </si>
  <si>
    <t>(These are examples only.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</si>
  <si>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</si>
  <si>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Step 7</t>
  </si>
  <si>
    <t>When finished entering your data above, simply copy  your Perceptual Map below and paste it into your document.</t>
  </si>
  <si>
    <t>Select 'copy' from the menu</t>
  </si>
  <si>
    <t>Go to your document</t>
  </si>
  <si>
    <t>Select 'paste', then 'paste special'</t>
  </si>
  <si>
    <t>and choose 'bitmap'.</t>
  </si>
  <si>
    <t>when you copy it:</t>
  </si>
  <si>
    <t>to highlight it</t>
  </si>
  <si>
    <t>Click on the  edge of the map</t>
  </si>
  <si>
    <t>Medium</t>
  </si>
  <si>
    <t xml:space="preserve">To maintain the formatting of the map </t>
  </si>
  <si>
    <t>A how to use video is at:</t>
  </si>
  <si>
    <t>YouTube link</t>
  </si>
  <si>
    <t>If your data is NOT in a 1-9 scale, then nominate your scale and enter your data in the following table - You can convert two attributes at a time</t>
  </si>
  <si>
    <r>
      <t xml:space="preserve">Enter the </t>
    </r>
    <r>
      <rPr>
        <b/>
        <u/>
        <sz val="12"/>
        <rFont val="Calibri"/>
        <family val="2"/>
        <scheme val="minor"/>
      </rPr>
      <t>maximum</t>
    </r>
    <r>
      <rPr>
        <b/>
        <sz val="12"/>
        <rFont val="Calibri"/>
        <family val="2"/>
        <scheme val="minor"/>
      </rPr>
      <t xml:space="preserve"> of the scale are you using?</t>
    </r>
  </si>
  <si>
    <t>= Maximum</t>
  </si>
  <si>
    <r>
      <t xml:space="preserve">Enter the </t>
    </r>
    <r>
      <rPr>
        <b/>
        <u/>
        <sz val="12"/>
        <rFont val="Calibri"/>
        <family val="2"/>
        <scheme val="minor"/>
      </rPr>
      <t>minimum</t>
    </r>
    <r>
      <rPr>
        <b/>
        <sz val="12"/>
        <rFont val="Calibri"/>
        <family val="2"/>
        <scheme val="minor"/>
      </rPr>
      <t xml:space="preserve"> of the scale are you using?</t>
    </r>
  </si>
  <si>
    <t>= Minimum</t>
  </si>
  <si>
    <t>List of brands or firms products below</t>
  </si>
  <si>
    <t>Your Adjusted Data for the Horizontal Attribute</t>
  </si>
  <si>
    <t>Your Adjusted Data for the Vertical Attribute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</si>
  <si>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BLUE cells.</t>
    </r>
  </si>
  <si>
    <r>
      <t xml:space="preserve">NOTE: This Excel template is password protected - it will work as is - just enter labels and data in the grey cells only - if (not recommended) you want to unprotect this spreadsheet - the password is   </t>
    </r>
    <r>
      <rPr>
        <b/>
        <i/>
        <sz val="11"/>
        <color indexed="8"/>
        <rFont val="Calibri"/>
        <family val="2"/>
      </rPr>
      <t>matrix</t>
    </r>
  </si>
  <si>
    <t>For more information please visit:</t>
  </si>
  <si>
    <t>Or email: geoff@marketingstudyguide.com</t>
  </si>
  <si>
    <t>Copyright 2020</t>
  </si>
  <si>
    <t>Welcome to the "Create a Bubble Chart Matrix" Free Template</t>
  </si>
  <si>
    <t xml:space="preserve"> www.marketingstudyguide.com</t>
  </si>
  <si>
    <t>Example Matrix Map</t>
  </si>
  <si>
    <t>Competitiveness</t>
  </si>
  <si>
    <t>Attractiveness</t>
  </si>
  <si>
    <r>
      <t xml:space="preserve">Simply type over the </t>
    </r>
    <r>
      <rPr>
        <b/>
        <sz val="18"/>
        <color theme="1"/>
        <rFont val="Calibri"/>
        <family val="2"/>
        <scheme val="minor"/>
      </rPr>
      <t>BLUE</t>
    </r>
    <r>
      <rPr>
        <sz val="18"/>
        <color theme="1"/>
        <rFont val="Calibri"/>
        <family val="2"/>
        <scheme val="minor"/>
      </rPr>
      <t xml:space="preserve"> cells only to quickly build a bubble chart matrix  </t>
    </r>
  </si>
  <si>
    <t>What is the Title/Name of Your Matrix? ==&gt;</t>
  </si>
  <si>
    <r>
      <t xml:space="preserve">What are the labels for your two </t>
    </r>
    <r>
      <rPr>
        <b/>
        <sz val="14"/>
        <color indexed="8"/>
        <rFont val="Calibri"/>
        <family val="2"/>
      </rPr>
      <t xml:space="preserve">Axis dimensions? </t>
    </r>
    <r>
      <rPr>
        <b/>
        <sz val="14"/>
        <color theme="1"/>
        <rFont val="Calibri"/>
        <family val="2"/>
        <scheme val="minor"/>
      </rPr>
      <t>==&gt;</t>
    </r>
  </si>
  <si>
    <t>===&gt;</t>
  </si>
  <si>
    <t>Type in your axis names.)</t>
  </si>
  <si>
    <t>Also check out our free Excel template for making Perceptual Maps  available at:</t>
  </si>
  <si>
    <t>Perceptual Maps 4 Marketing</t>
  </si>
  <si>
    <t>What are the max and min values for each axis?  ==&gt;</t>
  </si>
  <si>
    <t>Maximum value of the axis</t>
  </si>
  <si>
    <t>Minimum value of the axis</t>
  </si>
  <si>
    <r>
      <t xml:space="preserve">For the </t>
    </r>
    <r>
      <rPr>
        <b/>
        <i/>
        <sz val="12"/>
        <color theme="1"/>
        <rFont val="Calibri"/>
        <family val="2"/>
        <scheme val="minor"/>
      </rPr>
      <t>VERTICAL</t>
    </r>
    <r>
      <rPr>
        <sz val="12"/>
        <color theme="1"/>
        <rFont val="Calibri"/>
        <family val="2"/>
        <scheme val="minor"/>
      </rPr>
      <t xml:space="preserve"> axis</t>
    </r>
  </si>
  <si>
    <r>
      <t xml:space="preserve">For the </t>
    </r>
    <r>
      <rPr>
        <b/>
        <i/>
        <sz val="12"/>
        <color theme="1"/>
        <rFont val="Calibri"/>
        <family val="2"/>
        <scheme val="minor"/>
      </rPr>
      <t>HORIZONTAL</t>
    </r>
    <r>
      <rPr>
        <sz val="12"/>
        <color theme="1"/>
        <rFont val="Calibri"/>
        <family val="2"/>
        <scheme val="minor"/>
      </rPr>
      <t xml:space="preserve"> axis</t>
    </r>
  </si>
  <si>
    <t>Enter up to a maximum of 25 names</t>
  </si>
  <si>
    <t>Score each firm/brand for the two dimensions</t>
  </si>
  <si>
    <t>Horizontal Axis</t>
  </si>
  <si>
    <t>Bubble Sizes</t>
  </si>
  <si>
    <t>Enter the names of the Firms/Brands below</t>
  </si>
  <si>
    <t>VERTICAL Axis</t>
  </si>
  <si>
    <t>HORIZONTAL Axis</t>
  </si>
  <si>
    <r>
      <rPr>
        <b/>
        <sz val="12"/>
        <color theme="1"/>
        <rFont val="Calibri"/>
        <family val="2"/>
        <scheme val="minor"/>
      </rPr>
      <t>Maximum</t>
    </r>
    <r>
      <rPr>
        <sz val="12"/>
        <color theme="1"/>
        <rFont val="Calibri"/>
        <family val="2"/>
        <scheme val="minor"/>
      </rPr>
      <t xml:space="preserve"> value of the axis</t>
    </r>
  </si>
  <si>
    <r>
      <rPr>
        <b/>
        <sz val="12"/>
        <color theme="1"/>
        <rFont val="Calibri"/>
        <family val="2"/>
        <scheme val="minor"/>
      </rPr>
      <t>Minimum</t>
    </r>
    <r>
      <rPr>
        <sz val="12"/>
        <color theme="1"/>
        <rFont val="Calibri"/>
        <family val="2"/>
        <scheme val="minor"/>
      </rPr>
      <t xml:space="preserve"> value of the axis</t>
    </r>
  </si>
  <si>
    <t>Enter Your Data for Horiz</t>
  </si>
  <si>
    <t>Enter Your Data for Vert</t>
  </si>
  <si>
    <r>
      <t xml:space="preserve">Add the labels for your two </t>
    </r>
    <r>
      <rPr>
        <b/>
        <sz val="14"/>
        <color indexed="8"/>
        <rFont val="Calibri"/>
        <family val="2"/>
      </rPr>
      <t xml:space="preserve">Axis dimensions </t>
    </r>
    <r>
      <rPr>
        <b/>
        <sz val="14"/>
        <color theme="1"/>
        <rFont val="Calibri"/>
        <family val="2"/>
        <scheme val="minor"/>
      </rPr>
      <t>==&gt;</t>
    </r>
  </si>
  <si>
    <t>Yes</t>
  </si>
  <si>
    <t>No</t>
  </si>
  <si>
    <t>LOG</t>
  </si>
  <si>
    <r>
      <rPr>
        <i/>
        <u/>
        <sz val="11"/>
        <color theme="1"/>
        <rFont val="Calibri"/>
        <family val="2"/>
        <scheme val="minor"/>
      </rPr>
      <t>OPTIONAL</t>
    </r>
    <r>
      <rPr>
        <i/>
        <sz val="11"/>
        <color theme="1"/>
        <rFont val="Calibri"/>
        <family val="2"/>
        <scheme val="minor"/>
      </rPr>
      <t>: Plot on a logarithmic scale (min value must be &gt;0)</t>
    </r>
  </si>
  <si>
    <t>max =</t>
  </si>
  <si>
    <t>min =</t>
  </si>
  <si>
    <t xml:space="preserve">To maintain the formatting of the matrix </t>
  </si>
  <si>
    <t>Click on the  edge of the chart</t>
  </si>
  <si>
    <t>and choose 'picture'.</t>
  </si>
  <si>
    <t>Go to your report/presentation</t>
  </si>
  <si>
    <t>When finished entering your data above, simply copy  your Matrix  and paste it into your document.</t>
  </si>
  <si>
    <r>
      <t xml:space="preserve">NOTE: This Excel template is password protected - it will work as is - just enter labels and data in the BLUE cells only - if (not recommended) you want to unprotect this spreadsheet - the password is   </t>
    </r>
    <r>
      <rPr>
        <b/>
        <i/>
        <sz val="11"/>
        <color indexed="8"/>
        <rFont val="Calibri"/>
        <family val="2"/>
      </rPr>
      <t>matrix</t>
    </r>
  </si>
  <si>
    <r>
      <t xml:space="preserve">Follow the Steps in </t>
    </r>
    <r>
      <rPr>
        <b/>
        <sz val="14"/>
        <rFont val="Calibri"/>
        <family val="2"/>
      </rPr>
      <t>YELLOW</t>
    </r>
    <r>
      <rPr>
        <sz val="14"/>
        <rFont val="Calibri"/>
        <family val="2"/>
      </rPr>
      <t xml:space="preserve">. Only enter data/information in the </t>
    </r>
    <r>
      <rPr>
        <b/>
        <sz val="14"/>
        <rFont val="Calibri"/>
        <family val="2"/>
      </rPr>
      <t>BLUE cells.</t>
    </r>
  </si>
  <si>
    <t>Brand equity</t>
  </si>
  <si>
    <t>Channel relationships</t>
  </si>
  <si>
    <t>Customer loyalty</t>
  </si>
  <si>
    <t>Innovation + R&amp;D</t>
  </si>
  <si>
    <t>Logistics/production expertise</t>
  </si>
  <si>
    <t>Big data access + usage</t>
  </si>
  <si>
    <t>Strong capital + cash flows</t>
  </si>
  <si>
    <t>Market share</t>
  </si>
  <si>
    <t>Product differentiation</t>
  </si>
  <si>
    <t>Strategic alliances</t>
  </si>
  <si>
    <t>Strategic/marketing expertise</t>
  </si>
  <si>
    <t>Patents, proprietary software</t>
  </si>
  <si>
    <t>Key Factors</t>
  </si>
  <si>
    <t>Importance Weighting %</t>
  </si>
  <si>
    <t>TOTAL</t>
  </si>
  <si>
    <t>Sub-total</t>
  </si>
  <si>
    <t>And/or add your own factors below</t>
  </si>
  <si>
    <t>%'s continue</t>
  </si>
  <si>
    <t>Score 1-10</t>
  </si>
  <si>
    <t>Repeated Key Factors</t>
  </si>
  <si>
    <t>BUSINESS STRENGTH FACTORS</t>
  </si>
  <si>
    <t>Enter % weighting, name, score 1-10</t>
  </si>
  <si>
    <t>Weighted Score /100</t>
  </si>
  <si>
    <t>MARKET ATTRACTIVENESS FACTORS</t>
  </si>
  <si>
    <t>Market size</t>
  </si>
  <si>
    <t>Profit margins</t>
  </si>
  <si>
    <t>Market growth rate</t>
  </si>
  <si>
    <t>Name and score up to 10 businesses, brands, SBUs ===&gt;</t>
  </si>
  <si>
    <t>Continue to name and score up to 10 businesses, brands, SBUs ===&gt;</t>
  </si>
  <si>
    <t>Now rate how attractive their markets are ===&gt;</t>
  </si>
  <si>
    <t>Business Strength</t>
  </si>
  <si>
    <t>Market Attractiveness</t>
  </si>
  <si>
    <t>Name Your Matrix ===&gt;</t>
  </si>
  <si>
    <t>Strength/Attractiveness Matrix for</t>
  </si>
  <si>
    <t>When you have entered the data, the matrix is automatically produced after Row 70</t>
  </si>
  <si>
    <r>
      <t>Competitive rivalry</t>
    </r>
    <r>
      <rPr>
        <i/>
        <sz val="9"/>
        <color theme="1"/>
        <rFont val="Calibri"/>
        <family val="2"/>
        <scheme val="minor"/>
      </rPr>
      <t xml:space="preserve"> (if high, give low score)</t>
    </r>
  </si>
  <si>
    <r>
      <t>Threat of new competition</t>
    </r>
    <r>
      <rPr>
        <i/>
        <sz val="9"/>
        <color theme="1"/>
        <rFont val="Calibri"/>
        <family val="2"/>
        <scheme val="minor"/>
      </rPr>
      <t xml:space="preserve"> (if high, give low score)</t>
    </r>
  </si>
  <si>
    <r>
      <t xml:space="preserve">Threat of disruption </t>
    </r>
    <r>
      <rPr>
        <i/>
        <sz val="9"/>
        <color theme="1"/>
        <rFont val="Calibri"/>
        <family val="2"/>
        <scheme val="minor"/>
      </rPr>
      <t>(if high, give low score)</t>
    </r>
  </si>
  <si>
    <r>
      <t xml:space="preserve">Capital cost to enter </t>
    </r>
    <r>
      <rPr>
        <i/>
        <sz val="9"/>
        <color theme="1"/>
        <rFont val="Calibri"/>
        <family val="2"/>
        <scheme val="minor"/>
      </rPr>
      <t>(high = good barrier)</t>
    </r>
  </si>
  <si>
    <r>
      <t xml:space="preserve">Technology/R+D costs </t>
    </r>
    <r>
      <rPr>
        <i/>
        <sz val="9"/>
        <color theme="1"/>
        <rFont val="Calibri"/>
        <family val="2"/>
        <scheme val="minor"/>
      </rPr>
      <t>(high = good barrier)</t>
    </r>
  </si>
  <si>
    <r>
      <t xml:space="preserve">Innovation required </t>
    </r>
    <r>
      <rPr>
        <i/>
        <sz val="9"/>
        <color theme="1"/>
        <rFont val="Calibri"/>
        <family val="2"/>
        <scheme val="minor"/>
      </rPr>
      <t>(high = good barrier)</t>
    </r>
  </si>
  <si>
    <r>
      <t xml:space="preserve">Power of channel partners </t>
    </r>
    <r>
      <rPr>
        <i/>
        <sz val="9"/>
        <color theme="1"/>
        <rFont val="Calibri"/>
        <family val="2"/>
        <scheme val="minor"/>
      </rPr>
      <t>(if high, give low score)</t>
    </r>
  </si>
  <si>
    <r>
      <t xml:space="preserve">Macroenvironment change </t>
    </r>
    <r>
      <rPr>
        <i/>
        <sz val="9"/>
        <color theme="1"/>
        <rFont val="Calibri"/>
        <family val="2"/>
        <scheme val="minor"/>
      </rPr>
      <t>(if high, give low score)</t>
    </r>
  </si>
  <si>
    <r>
      <t>Government regulation</t>
    </r>
    <r>
      <rPr>
        <i/>
        <sz val="9"/>
        <color theme="1"/>
        <rFont val="Calibri"/>
        <family val="2"/>
        <scheme val="minor"/>
      </rPr>
      <t xml:space="preserve">  (high = good barrier)</t>
    </r>
  </si>
  <si>
    <t>Welcome to the GE-McKinsey Nine-Box Matrix Builder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</si>
</sst>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0.0%"/>
    <numFmt numFmtId="167" formatCode="0.0"/>
  </numFmts>
  <fonts count="53" x14ac:knownFonts="1">
    <font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b/>
      <sz val="14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color theme="10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2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469">
    <xf numFmtId="0" fontId="0" fillId="0" borderId="0" xfId="0"/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0" fontId="9" fillId="4" borderId="10" xfId="0" applyFont="1" applyFill="1" applyBorder="1" applyAlignment="1" applyProtection="1">
      <alignment horizontal="center" vertical="center"/>
      <protection locked="0"/>
    </xf>
    <xf numFmtId="0" fontId="13" fillId="4" borderId="12" xfId="0" applyFont="1" applyFill="1" applyBorder="1" applyAlignment="1" applyProtection="1">
      <alignment horizontal="center" vertical="center"/>
      <protection locked="0"/>
    </xf>
    <xf numFmtId="0" fontId="13" fillId="4" borderId="10" xfId="0" applyFont="1" applyFill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/>
      <protection locked="0"/>
    </xf>
    <xf numFmtId="0" fontId="9" fillId="4" borderId="7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7" fillId="0" borderId="14" xfId="0" applyFont="1" applyFill="1" applyBorder="1" applyAlignment="1">
      <alignment horizontal="right" vertical="center"/>
    </xf>
    <xf numFmtId="0" fontId="20" fillId="0" borderId="15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quotePrefix="1" applyFont="1" applyFill="1" applyBorder="1" applyAlignment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4" fontId="9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4" fontId="9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horizontal="center" vertical="center"/>
      <protection locked="0"/>
    </xf>
    <xf numFmtId="4" fontId="9" fillId="0" borderId="7" xfId="1" applyNumberFormat="1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  <protection locked="0"/>
    </xf>
    <xf numFmtId="4" fontId="9" fillId="0" borderId="3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0" fillId="0" borderId="0" xfId="0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35" fillId="0" borderId="0" xfId="0" applyFont="1" applyFill="1" applyBorder="1" applyAlignment="1" applyProtection="1">
      <alignment vertical="center"/>
    </xf>
    <xf numFmtId="0" fontId="3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7" fillId="6" borderId="14" xfId="0" applyFont="1" applyFill="1" applyBorder="1" applyAlignment="1" applyProtection="1">
      <alignment vertical="center"/>
    </xf>
    <xf numFmtId="0" fontId="19" fillId="6" borderId="14" xfId="0" applyFont="1" applyFill="1" applyBorder="1" applyAlignment="1" applyProtection="1">
      <alignment vertical="center"/>
    </xf>
    <xf numFmtId="0" fontId="0" fillId="6" borderId="15" xfId="0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29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0" fillId="6" borderId="11" xfId="0" applyFill="1" applyBorder="1" applyAlignment="1" applyProtection="1">
      <alignment vertical="center"/>
    </xf>
    <xf numFmtId="0" fontId="17" fillId="6" borderId="14" xfId="0" applyFont="1" applyFill="1" applyBorder="1" applyAlignment="1" applyProtection="1">
      <alignment horizontal="right" vertical="center"/>
    </xf>
    <xf numFmtId="0" fontId="20" fillId="6" borderId="15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/>
    </xf>
    <xf numFmtId="0" fontId="12" fillId="2" borderId="11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10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right" vertical="center"/>
    </xf>
    <xf numFmtId="0" fontId="9" fillId="0" borderId="0" xfId="0" quotePrefix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4" fillId="0" borderId="2" xfId="0" applyFont="1" applyBorder="1" applyAlignment="1" applyProtection="1">
      <alignment horizontal="center" vertical="center"/>
    </xf>
    <xf numFmtId="0" fontId="9" fillId="3" borderId="9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right" vertical="center"/>
    </xf>
    <xf numFmtId="0" fontId="0" fillId="0" borderId="5" xfId="0" applyBorder="1" applyAlignment="1" applyProtection="1">
      <alignment vertical="center"/>
    </xf>
    <xf numFmtId="0" fontId="34" fillId="0" borderId="6" xfId="0" applyFont="1" applyBorder="1" applyAlignment="1" applyProtection="1">
      <alignment horizontal="center" vertical="center"/>
    </xf>
    <xf numFmtId="0" fontId="16" fillId="8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0" fillId="5" borderId="1" xfId="0" applyFill="1" applyBorder="1" applyAlignment="1" applyProtection="1">
      <alignment vertical="center"/>
    </xf>
    <xf numFmtId="0" fontId="0" fillId="5" borderId="3" xfId="0" applyFill="1" applyBorder="1" applyAlignment="1" applyProtection="1">
      <alignment vertical="center"/>
    </xf>
    <xf numFmtId="0" fontId="13" fillId="5" borderId="2" xfId="0" applyFont="1" applyFill="1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13" fillId="5" borderId="3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9" fillId="5" borderId="4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9" fillId="5" borderId="0" xfId="0" applyFon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0" fontId="9" fillId="3" borderId="12" xfId="0" applyFont="1" applyFill="1" applyBorder="1" applyAlignment="1" applyProtection="1">
      <alignment horizontal="center" vertical="center"/>
    </xf>
    <xf numFmtId="0" fontId="16" fillId="5" borderId="8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vertical="center"/>
    </xf>
    <xf numFmtId="0" fontId="0" fillId="5" borderId="7" xfId="0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9" fillId="4" borderId="2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vertical="center"/>
    </xf>
    <xf numFmtId="0" fontId="12" fillId="2" borderId="9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vertical="center"/>
    </xf>
    <xf numFmtId="0" fontId="9" fillId="5" borderId="8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9" fillId="5" borderId="7" xfId="0" applyFont="1" applyFill="1" applyBorder="1" applyAlignment="1" applyProtection="1">
      <alignment vertical="center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2" fontId="9" fillId="4" borderId="3" xfId="0" applyNumberFormat="1" applyFont="1" applyFill="1" applyBorder="1" applyAlignment="1" applyProtection="1">
      <alignment horizontal="center" vertical="center"/>
      <protection locked="0"/>
    </xf>
    <xf numFmtId="2" fontId="9" fillId="4" borderId="8" xfId="0" applyNumberFormat="1" applyFont="1" applyFill="1" applyBorder="1" applyAlignment="1" applyProtection="1">
      <alignment horizontal="center" vertical="center"/>
      <protection locked="0"/>
    </xf>
    <xf numFmtId="2" fontId="9" fillId="4" borderId="7" xfId="0" applyNumberFormat="1" applyFont="1" applyFill="1" applyBorder="1" applyAlignment="1" applyProtection="1">
      <alignment horizontal="center" vertical="center"/>
      <protection locked="0"/>
    </xf>
    <xf numFmtId="0" fontId="21" fillId="6" borderId="0" xfId="0" applyFont="1" applyFill="1" applyBorder="1" applyAlignment="1" applyProtection="1">
      <alignment vertical="center"/>
    </xf>
    <xf numFmtId="0" fontId="9" fillId="6" borderId="4" xfId="0" applyFont="1" applyFill="1" applyBorder="1" applyAlignment="1" applyProtection="1">
      <alignment horizontal="centerContinuous" vertical="center"/>
    </xf>
    <xf numFmtId="0" fontId="44" fillId="6" borderId="0" xfId="0" applyFont="1" applyFill="1" applyBorder="1" applyAlignment="1" applyProtection="1">
      <alignment horizontal="center" vertical="center" wrapText="1"/>
    </xf>
    <xf numFmtId="0" fontId="19" fillId="10" borderId="14" xfId="0" applyFont="1" applyFill="1" applyBorder="1" applyAlignment="1" applyProtection="1">
      <alignment vertical="center"/>
    </xf>
    <xf numFmtId="0" fontId="45" fillId="10" borderId="14" xfId="0" applyFont="1" applyFill="1" applyBorder="1" applyAlignment="1" applyProtection="1">
      <alignment horizontal="center" vertical="center"/>
    </xf>
    <xf numFmtId="0" fontId="9" fillId="11" borderId="4" xfId="0" applyFont="1" applyFill="1" applyBorder="1" applyAlignment="1" applyProtection="1">
      <alignment horizontal="centerContinuous" vertical="center"/>
    </xf>
    <xf numFmtId="0" fontId="17" fillId="13" borderId="0" xfId="0" applyFont="1" applyFill="1" applyAlignment="1">
      <alignment vertical="center"/>
    </xf>
    <xf numFmtId="164" fontId="17" fillId="13" borderId="0" xfId="1" applyFont="1" applyFill="1" applyAlignment="1">
      <alignment vertical="center"/>
    </xf>
    <xf numFmtId="164" fontId="23" fillId="13" borderId="0" xfId="1" applyFont="1" applyFill="1" applyBorder="1" applyAlignment="1">
      <alignment vertical="center"/>
    </xf>
    <xf numFmtId="164" fontId="17" fillId="13" borderId="0" xfId="1" applyFont="1" applyFill="1" applyBorder="1" applyAlignment="1">
      <alignment vertical="center"/>
    </xf>
    <xf numFmtId="2" fontId="17" fillId="13" borderId="0" xfId="1" applyNumberFormat="1" applyFont="1" applyFill="1" applyBorder="1" applyAlignment="1">
      <alignment horizontal="center" vertical="center"/>
    </xf>
    <xf numFmtId="0" fontId="24" fillId="13" borderId="11" xfId="0" applyFont="1" applyFill="1" applyBorder="1" applyAlignment="1">
      <alignment horizontal="center" vertical="center" wrapText="1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17" fillId="13" borderId="0" xfId="0" applyFont="1" applyFill="1" applyAlignment="1">
      <alignment horizontal="center" vertical="center"/>
    </xf>
    <xf numFmtId="164" fontId="17" fillId="13" borderId="0" xfId="0" applyNumberFormat="1" applyFont="1" applyFill="1" applyAlignment="1">
      <alignment horizontal="center" vertical="center"/>
    </xf>
    <xf numFmtId="0" fontId="24" fillId="13" borderId="9" xfId="0" applyFont="1" applyFill="1" applyBorder="1" applyAlignment="1">
      <alignment horizontal="center" vertical="center" wrapText="1"/>
    </xf>
    <xf numFmtId="165" fontId="23" fillId="13" borderId="9" xfId="0" applyNumberFormat="1" applyFont="1" applyFill="1" applyBorder="1" applyAlignment="1" applyProtection="1">
      <alignment horizontal="center" vertical="center"/>
      <protection locked="0"/>
    </xf>
    <xf numFmtId="0" fontId="33" fillId="13" borderId="0" xfId="0" applyFont="1" applyFill="1" applyBorder="1" applyAlignment="1">
      <alignment horizontal="center" vertical="center"/>
    </xf>
    <xf numFmtId="164" fontId="17" fillId="13" borderId="0" xfId="0" applyNumberFormat="1" applyFont="1" applyFill="1" applyAlignment="1">
      <alignment vertical="center"/>
    </xf>
    <xf numFmtId="164" fontId="24" fillId="13" borderId="9" xfId="1" applyFont="1" applyFill="1" applyBorder="1" applyAlignment="1">
      <alignment horizontal="center" vertical="center" wrapText="1"/>
    </xf>
    <xf numFmtId="0" fontId="24" fillId="13" borderId="15" xfId="0" applyFont="1" applyFill="1" applyBorder="1" applyAlignment="1">
      <alignment horizontal="center" vertical="center" wrapText="1"/>
    </xf>
    <xf numFmtId="0" fontId="17" fillId="13" borderId="0" xfId="0" applyFont="1" applyFill="1" applyAlignment="1">
      <alignment horizontal="center" vertical="center" wrapText="1"/>
    </xf>
    <xf numFmtId="0" fontId="33" fillId="13" borderId="1" xfId="0" applyFont="1" applyFill="1" applyBorder="1" applyAlignment="1">
      <alignment horizontal="center" vertical="center"/>
    </xf>
    <xf numFmtId="164" fontId="17" fillId="13" borderId="1" xfId="1" applyFont="1" applyFill="1" applyBorder="1" applyAlignment="1" applyProtection="1">
      <alignment horizontal="center" vertical="center"/>
      <protection locked="0"/>
    </xf>
    <xf numFmtId="2" fontId="17" fillId="13" borderId="12" xfId="1" applyNumberFormat="1" applyFont="1" applyFill="1" applyBorder="1" applyAlignment="1" applyProtection="1">
      <alignment horizontal="center" vertical="center"/>
      <protection locked="0"/>
    </xf>
    <xf numFmtId="2" fontId="17" fillId="13" borderId="1" xfId="1" applyNumberFormat="1" applyFont="1" applyFill="1" applyBorder="1" applyAlignment="1">
      <alignment horizontal="center" vertical="center"/>
    </xf>
    <xf numFmtId="2" fontId="17" fillId="13" borderId="12" xfId="1" applyNumberFormat="1" applyFont="1" applyFill="1" applyBorder="1" applyAlignment="1">
      <alignment horizontal="center" vertical="center"/>
    </xf>
    <xf numFmtId="164" fontId="17" fillId="13" borderId="0" xfId="1" applyFont="1" applyFill="1" applyBorder="1" applyAlignment="1">
      <alignment horizontal="center" vertical="center"/>
    </xf>
    <xf numFmtId="2" fontId="9" fillId="13" borderId="3" xfId="0" applyNumberFormat="1" applyFont="1" applyFill="1" applyBorder="1" applyAlignment="1" applyProtection="1">
      <alignment horizontal="center" vertical="center"/>
      <protection locked="0"/>
    </xf>
    <xf numFmtId="0" fontId="33" fillId="13" borderId="4" xfId="0" applyFont="1" applyFill="1" applyBorder="1" applyAlignment="1">
      <alignment horizontal="center" vertical="center"/>
    </xf>
    <xf numFmtId="164" fontId="17" fillId="13" borderId="4" xfId="1" applyFont="1" applyFill="1" applyBorder="1" applyAlignment="1" applyProtection="1">
      <alignment horizontal="center" vertical="center"/>
      <protection locked="0"/>
    </xf>
    <xf numFmtId="2" fontId="17" fillId="13" borderId="13" xfId="1" applyNumberFormat="1" applyFont="1" applyFill="1" applyBorder="1" applyAlignment="1" applyProtection="1">
      <alignment horizontal="center" vertical="center"/>
      <protection locked="0"/>
    </xf>
    <xf numFmtId="2" fontId="17" fillId="13" borderId="13" xfId="1" applyNumberFormat="1" applyFont="1" applyFill="1" applyBorder="1" applyAlignment="1">
      <alignment horizontal="center" vertical="center"/>
    </xf>
    <xf numFmtId="2" fontId="9" fillId="13" borderId="8" xfId="0" applyNumberFormat="1" applyFont="1" applyFill="1" applyBorder="1" applyAlignment="1" applyProtection="1">
      <alignment horizontal="center" vertical="center"/>
      <protection locked="0"/>
    </xf>
    <xf numFmtId="0" fontId="33" fillId="13" borderId="5" xfId="0" applyFont="1" applyFill="1" applyBorder="1" applyAlignment="1">
      <alignment horizontal="center" vertical="center"/>
    </xf>
    <xf numFmtId="164" fontId="17" fillId="13" borderId="5" xfId="1" applyFont="1" applyFill="1" applyBorder="1" applyAlignment="1" applyProtection="1">
      <alignment horizontal="center" vertical="center"/>
      <protection locked="0"/>
    </xf>
    <xf numFmtId="2" fontId="17" fillId="13" borderId="10" xfId="1" applyNumberFormat="1" applyFont="1" applyFill="1" applyBorder="1" applyAlignment="1">
      <alignment horizontal="center" vertical="center"/>
    </xf>
    <xf numFmtId="2" fontId="9" fillId="13" borderId="7" xfId="0" applyNumberFormat="1" applyFont="1" applyFill="1" applyBorder="1" applyAlignment="1" applyProtection="1">
      <alignment horizontal="center" vertical="center"/>
      <protection locked="0"/>
    </xf>
    <xf numFmtId="0" fontId="17" fillId="13" borderId="4" xfId="0" applyFont="1" applyFill="1" applyBorder="1" applyAlignment="1" applyProtection="1">
      <alignment horizontal="center" vertical="center"/>
      <protection locked="0"/>
    </xf>
    <xf numFmtId="2" fontId="17" fillId="13" borderId="13" xfId="0" applyNumberFormat="1" applyFont="1" applyFill="1" applyBorder="1" applyAlignment="1" applyProtection="1">
      <alignment horizontal="center" vertical="center"/>
      <protection locked="0"/>
    </xf>
    <xf numFmtId="2" fontId="17" fillId="13" borderId="0" xfId="0" applyNumberFormat="1" applyFont="1" applyFill="1" applyAlignment="1">
      <alignment horizontal="center" vertical="center"/>
    </xf>
    <xf numFmtId="2" fontId="17" fillId="13" borderId="13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 applyProtection="1">
      <alignment horizontal="center" vertical="center"/>
      <protection locked="0"/>
    </xf>
    <xf numFmtId="2" fontId="17" fillId="13" borderId="12" xfId="0" applyNumberFormat="1" applyFont="1" applyFill="1" applyBorder="1" applyAlignment="1" applyProtection="1">
      <alignment horizontal="center" vertical="center"/>
      <protection locked="0"/>
    </xf>
    <xf numFmtId="2" fontId="17" fillId="13" borderId="12" xfId="0" applyNumberFormat="1" applyFont="1" applyFill="1" applyBorder="1" applyAlignment="1">
      <alignment horizontal="center" vertical="center"/>
    </xf>
    <xf numFmtId="0" fontId="17" fillId="13" borderId="1" xfId="0" applyFont="1" applyFill="1" applyBorder="1" applyAlignment="1" applyProtection="1">
      <alignment vertical="center"/>
      <protection locked="0"/>
    </xf>
    <xf numFmtId="2" fontId="17" fillId="13" borderId="2" xfId="0" applyNumberFormat="1" applyFont="1" applyFill="1" applyBorder="1" applyAlignment="1">
      <alignment horizontal="center" vertical="center"/>
    </xf>
    <xf numFmtId="0" fontId="17" fillId="13" borderId="4" xfId="0" applyFont="1" applyFill="1" applyBorder="1" applyAlignment="1" applyProtection="1">
      <alignment vertical="center"/>
      <protection locked="0"/>
    </xf>
    <xf numFmtId="0" fontId="17" fillId="13" borderId="5" xfId="0" applyFont="1" applyFill="1" applyBorder="1" applyAlignment="1" applyProtection="1">
      <alignment vertical="center"/>
      <protection locked="0"/>
    </xf>
    <xf numFmtId="2" fontId="17" fillId="13" borderId="10" xfId="0" applyNumberFormat="1" applyFont="1" applyFill="1" applyBorder="1" applyAlignment="1" applyProtection="1">
      <alignment horizontal="center" vertical="center"/>
      <protection locked="0"/>
    </xf>
    <xf numFmtId="2" fontId="17" fillId="13" borderId="6" xfId="0" applyNumberFormat="1" applyFont="1" applyFill="1" applyBorder="1" applyAlignment="1">
      <alignment horizontal="center" vertical="center"/>
    </xf>
    <xf numFmtId="2" fontId="17" fillId="13" borderId="10" xfId="0" applyNumberFormat="1" applyFont="1" applyFill="1" applyBorder="1" applyAlignment="1">
      <alignment horizontal="center" vertical="center"/>
    </xf>
    <xf numFmtId="0" fontId="33" fillId="13" borderId="0" xfId="0" applyFont="1" applyFill="1" applyAlignment="1">
      <alignment horizontal="center" vertical="center"/>
    </xf>
    <xf numFmtId="164" fontId="17" fillId="13" borderId="0" xfId="1" applyFont="1" applyFill="1" applyAlignment="1">
      <alignment horizontal="center" vertical="center"/>
    </xf>
    <xf numFmtId="2" fontId="23" fillId="13" borderId="9" xfId="0" applyNumberFormat="1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 applyProtection="1">
      <alignment horizontal="right" vertical="center"/>
    </xf>
    <xf numFmtId="0" fontId="19" fillId="6" borderId="0" xfId="0" applyFont="1" applyFill="1" applyBorder="1" applyAlignment="1" applyProtection="1">
      <alignment vertical="center"/>
    </xf>
    <xf numFmtId="0" fontId="45" fillId="6" borderId="0" xfId="0" applyFont="1" applyFill="1" applyBorder="1" applyAlignment="1" applyProtection="1">
      <alignment horizontal="center" vertical="center"/>
    </xf>
    <xf numFmtId="0" fontId="0" fillId="0" borderId="0" xfId="0" applyFill="1"/>
    <xf numFmtId="1" fontId="0" fillId="12" borderId="1" xfId="0" applyNumberFormat="1" applyFill="1" applyBorder="1" applyAlignment="1" applyProtection="1">
      <alignment horizontal="center" vertical="center"/>
      <protection locked="0"/>
    </xf>
    <xf numFmtId="1" fontId="0" fillId="12" borderId="4" xfId="0" applyNumberFormat="1" applyFill="1" applyBorder="1" applyAlignment="1" applyProtection="1">
      <alignment horizontal="center" vertical="center"/>
      <protection locked="0"/>
    </xf>
    <xf numFmtId="1" fontId="0" fillId="12" borderId="5" xfId="0" applyNumberFormat="1" applyFill="1" applyBorder="1" applyAlignment="1" applyProtection="1">
      <alignment horizontal="center" vertical="center"/>
      <protection locked="0"/>
    </xf>
    <xf numFmtId="0" fontId="0" fillId="6" borderId="0" xfId="0" applyFill="1" applyAlignment="1" applyProtection="1">
      <alignment vertical="center"/>
    </xf>
    <xf numFmtId="0" fontId="11" fillId="6" borderId="0" xfId="0" applyFont="1" applyFill="1" applyAlignment="1" applyProtection="1">
      <alignment vertical="center"/>
    </xf>
    <xf numFmtId="0" fontId="46" fillId="6" borderId="0" xfId="0" applyFont="1" applyFill="1" applyBorder="1" applyAlignment="1" applyProtection="1">
      <alignment horizontal="center" vertical="center"/>
    </xf>
    <xf numFmtId="0" fontId="0" fillId="10" borderId="14" xfId="0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38" fillId="10" borderId="14" xfId="0" applyFont="1" applyFill="1" applyBorder="1" applyAlignment="1" applyProtection="1">
      <alignment vertical="center"/>
    </xf>
    <xf numFmtId="0" fontId="38" fillId="10" borderId="15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38" fillId="6" borderId="0" xfId="0" applyFont="1" applyFill="1" applyBorder="1" applyAlignment="1" applyProtection="1">
      <alignment horizontal="center" vertical="center"/>
    </xf>
    <xf numFmtId="0" fontId="38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>
      <alignment vertical="center"/>
    </xf>
    <xf numFmtId="0" fontId="38" fillId="11" borderId="11" xfId="0" applyFont="1" applyFill="1" applyBorder="1" applyAlignment="1" applyProtection="1">
      <alignment horizontal="center" vertical="center"/>
    </xf>
    <xf numFmtId="0" fontId="38" fillId="11" borderId="9" xfId="0" applyFont="1" applyFill="1" applyBorder="1" applyAlignment="1" applyProtection="1">
      <alignment horizontal="center" vertical="center" wrapText="1"/>
    </xf>
    <xf numFmtId="0" fontId="38" fillId="11" borderId="9" xfId="0" applyFont="1" applyFill="1" applyBorder="1" applyAlignment="1" applyProtection="1">
      <alignment horizontal="center" vertical="center"/>
    </xf>
    <xf numFmtId="0" fontId="38" fillId="12" borderId="9" xfId="0" applyFont="1" applyFill="1" applyBorder="1" applyAlignment="1" applyProtection="1">
      <alignment horizontal="center" vertical="center"/>
    </xf>
    <xf numFmtId="0" fontId="9" fillId="11" borderId="1" xfId="0" applyFont="1" applyFill="1" applyBorder="1" applyAlignment="1" applyProtection="1">
      <alignment horizontal="centerContinuous" vertical="center"/>
    </xf>
    <xf numFmtId="0" fontId="9" fillId="11" borderId="2" xfId="0" applyFont="1" applyFill="1" applyBorder="1" applyAlignment="1" applyProtection="1">
      <alignment horizontal="centerContinuous" vertical="center"/>
    </xf>
    <xf numFmtId="1" fontId="0" fillId="6" borderId="12" xfId="0" applyNumberFormat="1" applyFill="1" applyBorder="1" applyAlignment="1" applyProtection="1">
      <alignment horizontal="center" vertical="center"/>
    </xf>
    <xf numFmtId="0" fontId="11" fillId="11" borderId="12" xfId="0" applyFont="1" applyFill="1" applyBorder="1" applyAlignment="1" applyProtection="1">
      <alignment horizontal="center" vertical="center"/>
    </xf>
    <xf numFmtId="0" fontId="9" fillId="11" borderId="0" xfId="0" applyFont="1" applyFill="1" applyBorder="1" applyAlignment="1" applyProtection="1">
      <alignment horizontal="centerContinuous" vertical="center"/>
    </xf>
    <xf numFmtId="0" fontId="0" fillId="6" borderId="13" xfId="0" applyFill="1" applyBorder="1" applyAlignment="1" applyProtection="1">
      <alignment horizontal="center" vertical="center"/>
    </xf>
    <xf numFmtId="0" fontId="11" fillId="11" borderId="13" xfId="0" applyFont="1" applyFill="1" applyBorder="1" applyAlignment="1" applyProtection="1">
      <alignment horizontal="center" vertical="center"/>
    </xf>
    <xf numFmtId="0" fontId="9" fillId="11" borderId="5" xfId="0" applyFont="1" applyFill="1" applyBorder="1" applyAlignment="1" applyProtection="1">
      <alignment horizontal="centerContinuous" vertical="center"/>
    </xf>
    <xf numFmtId="0" fontId="9" fillId="11" borderId="6" xfId="0" applyFont="1" applyFill="1" applyBorder="1" applyAlignment="1" applyProtection="1">
      <alignment horizontal="centerContinuous" vertical="center"/>
    </xf>
    <xf numFmtId="0" fontId="0" fillId="6" borderId="10" xfId="0" applyFill="1" applyBorder="1" applyAlignment="1" applyProtection="1">
      <alignment horizontal="center" vertical="center"/>
    </xf>
    <xf numFmtId="0" fontId="11" fillId="11" borderId="10" xfId="0" applyFont="1" applyFill="1" applyBorder="1" applyAlignment="1" applyProtection="1">
      <alignment horizontal="center" vertical="center"/>
    </xf>
    <xf numFmtId="0" fontId="0" fillId="6" borderId="12" xfId="0" applyFill="1" applyBorder="1" applyAlignment="1" applyProtection="1">
      <alignment horizontal="center" vertical="center"/>
    </xf>
    <xf numFmtId="167" fontId="0" fillId="9" borderId="4" xfId="0" applyNumberFormat="1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vertical="center"/>
    </xf>
    <xf numFmtId="0" fontId="43" fillId="9" borderId="13" xfId="0" applyFont="1" applyFill="1" applyBorder="1" applyAlignment="1" applyProtection="1">
      <alignment horizontal="center" vertical="center"/>
    </xf>
    <xf numFmtId="1" fontId="11" fillId="6" borderId="11" xfId="0" applyNumberFormat="1" applyFont="1" applyFill="1" applyBorder="1" applyAlignment="1" applyProtection="1">
      <alignment horizontal="center" vertical="center"/>
    </xf>
    <xf numFmtId="1" fontId="10" fillId="6" borderId="11" xfId="0" applyNumberFormat="1" applyFont="1" applyFill="1" applyBorder="1" applyAlignment="1" applyProtection="1">
      <alignment horizontal="center" vertical="center"/>
    </xf>
    <xf numFmtId="0" fontId="13" fillId="11" borderId="9" xfId="0" applyFont="1" applyFill="1" applyBorder="1" applyAlignment="1" applyProtection="1">
      <alignment horizontal="center" vertical="center"/>
    </xf>
    <xf numFmtId="1" fontId="10" fillId="6" borderId="9" xfId="0" applyNumberFormat="1" applyFont="1" applyFill="1" applyBorder="1" applyAlignment="1" applyProtection="1">
      <alignment horizontal="center" vertical="center"/>
    </xf>
    <xf numFmtId="0" fontId="38" fillId="6" borderId="11" xfId="0" applyFont="1" applyFill="1" applyBorder="1" applyAlignment="1" applyProtection="1">
      <alignment horizontal="center" vertical="center"/>
    </xf>
    <xf numFmtId="0" fontId="38" fillId="6" borderId="9" xfId="0" applyFont="1" applyFill="1" applyBorder="1" applyAlignment="1" applyProtection="1">
      <alignment horizontal="center" vertical="center" wrapText="1"/>
    </xf>
    <xf numFmtId="0" fontId="38" fillId="6" borderId="9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Continuous" vertical="center"/>
    </xf>
    <xf numFmtId="0" fontId="9" fillId="6" borderId="2" xfId="0" applyFont="1" applyFill="1" applyBorder="1" applyAlignment="1" applyProtection="1">
      <alignment horizontal="centerContinuous" vertical="center"/>
    </xf>
    <xf numFmtId="0" fontId="11" fillId="6" borderId="12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centerContinuous" vertical="center"/>
    </xf>
    <xf numFmtId="0" fontId="11" fillId="6" borderId="13" xfId="0" applyFont="1" applyFill="1" applyBorder="1" applyAlignment="1" applyProtection="1">
      <alignment horizontal="center" vertical="center"/>
    </xf>
    <xf numFmtId="0" fontId="9" fillId="6" borderId="5" xfId="0" applyFont="1" applyFill="1" applyBorder="1" applyAlignment="1" applyProtection="1">
      <alignment horizontal="centerContinuous" vertical="center"/>
    </xf>
    <xf numFmtId="0" fontId="9" fillId="6" borderId="6" xfId="0" applyFont="1" applyFill="1" applyBorder="1" applyAlignment="1" applyProtection="1">
      <alignment horizontal="centerContinuous" vertical="center"/>
    </xf>
    <xf numFmtId="0" fontId="11" fillId="6" borderId="10" xfId="0" applyFont="1" applyFill="1" applyBorder="1" applyAlignment="1" applyProtection="1">
      <alignment horizontal="center" vertical="center"/>
    </xf>
    <xf numFmtId="0" fontId="9" fillId="6" borderId="3" xfId="0" applyFont="1" applyFill="1" applyBorder="1" applyAlignment="1" applyProtection="1">
      <alignment horizontal="centerContinuous" vertical="center"/>
    </xf>
    <xf numFmtId="0" fontId="9" fillId="6" borderId="8" xfId="0" applyFont="1" applyFill="1" applyBorder="1" applyAlignment="1" applyProtection="1">
      <alignment horizontal="centerContinuous" vertical="center"/>
    </xf>
    <xf numFmtId="0" fontId="9" fillId="6" borderId="7" xfId="0" applyFont="1" applyFill="1" applyBorder="1" applyAlignment="1" applyProtection="1">
      <alignment horizontal="centerContinuous" vertical="center"/>
    </xf>
    <xf numFmtId="0" fontId="11" fillId="6" borderId="9" xfId="0" applyFont="1" applyFill="1" applyBorder="1" applyAlignment="1" applyProtection="1">
      <alignment vertical="center"/>
    </xf>
    <xf numFmtId="1" fontId="0" fillId="6" borderId="0" xfId="0" applyNumberFormat="1" applyFill="1" applyAlignment="1" applyProtection="1">
      <alignment vertical="center"/>
    </xf>
    <xf numFmtId="0" fontId="0" fillId="6" borderId="0" xfId="0" applyFont="1" applyFill="1" applyAlignment="1" applyProtection="1">
      <alignment vertical="center"/>
    </xf>
    <xf numFmtId="0" fontId="49" fillId="6" borderId="0" xfId="0" applyFont="1" applyFill="1" applyAlignment="1" applyProtection="1">
      <alignment vertical="center"/>
    </xf>
    <xf numFmtId="1" fontId="49" fillId="6" borderId="0" xfId="0" applyNumberFormat="1" applyFont="1" applyFill="1" applyAlignment="1" applyProtection="1">
      <alignment vertical="center"/>
    </xf>
    <xf numFmtId="9" fontId="17" fillId="13" borderId="0" xfId="3" applyFont="1" applyFill="1" applyAlignment="1">
      <alignment vertical="center"/>
    </xf>
    <xf numFmtId="0" fontId="44" fillId="6" borderId="12" xfId="0" applyFont="1" applyFill="1" applyBorder="1" applyAlignment="1" applyProtection="1">
      <alignment horizontal="center" vertical="center"/>
    </xf>
    <xf numFmtId="0" fontId="44" fillId="6" borderId="13" xfId="0" applyFont="1" applyFill="1" applyBorder="1" applyAlignment="1" applyProtection="1">
      <alignment horizontal="center" vertical="center"/>
    </xf>
    <xf numFmtId="0" fontId="44" fillId="6" borderId="10" xfId="0" applyFont="1" applyFill="1" applyBorder="1" applyAlignment="1" applyProtection="1">
      <alignment horizontal="center" vertical="center"/>
    </xf>
    <xf numFmtId="0" fontId="9" fillId="12" borderId="5" xfId="0" applyFont="1" applyFill="1" applyBorder="1" applyAlignment="1" applyProtection="1">
      <alignment horizontal="center" vertical="center"/>
      <protection locked="0"/>
    </xf>
    <xf numFmtId="0" fontId="9" fillId="12" borderId="6" xfId="0" applyFont="1" applyFill="1" applyBorder="1" applyAlignment="1" applyProtection="1">
      <alignment horizontal="center" vertical="center"/>
      <protection locked="0"/>
    </xf>
    <xf numFmtId="0" fontId="9" fillId="12" borderId="7" xfId="0" applyFont="1" applyFill="1" applyBorder="1" applyAlignment="1" applyProtection="1">
      <alignment horizontal="center" vertical="center"/>
      <protection locked="0"/>
    </xf>
    <xf numFmtId="166" fontId="9" fillId="12" borderId="5" xfId="3" applyNumberFormat="1" applyFont="1" applyFill="1" applyBorder="1" applyAlignment="1" applyProtection="1">
      <alignment horizontal="center" vertical="center"/>
      <protection locked="0"/>
    </xf>
    <xf numFmtId="166" fontId="9" fillId="12" borderId="7" xfId="3" applyNumberFormat="1" applyFont="1" applyFill="1" applyBorder="1" applyAlignment="1" applyProtection="1">
      <alignment horizontal="center" vertical="center"/>
      <protection locked="0"/>
    </xf>
    <xf numFmtId="0" fontId="13" fillId="6" borderId="11" xfId="0" applyFont="1" applyFill="1" applyBorder="1" applyAlignment="1" applyProtection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</xf>
    <xf numFmtId="0" fontId="13" fillId="6" borderId="15" xfId="0" applyFont="1" applyFill="1" applyBorder="1" applyAlignment="1" applyProtection="1">
      <alignment horizontal="center" vertical="center"/>
    </xf>
    <xf numFmtId="166" fontId="13" fillId="6" borderId="11" xfId="3" applyNumberFormat="1" applyFont="1" applyFill="1" applyBorder="1" applyAlignment="1" applyProtection="1">
      <alignment horizontal="center" vertical="center"/>
    </xf>
    <xf numFmtId="166" fontId="13" fillId="6" borderId="15" xfId="3" applyNumberFormat="1" applyFont="1" applyFill="1" applyBorder="1" applyAlignment="1" applyProtection="1">
      <alignment horizontal="center" vertical="center"/>
    </xf>
    <xf numFmtId="0" fontId="9" fillId="12" borderId="4" xfId="0" applyFont="1" applyFill="1" applyBorder="1" applyAlignment="1" applyProtection="1">
      <alignment horizontal="center" vertical="center"/>
      <protection locked="0"/>
    </xf>
    <xf numFmtId="0" fontId="9" fillId="12" borderId="0" xfId="0" applyFont="1" applyFill="1" applyBorder="1" applyAlignment="1" applyProtection="1">
      <alignment horizontal="center" vertical="center"/>
      <protection locked="0"/>
    </xf>
    <xf numFmtId="0" fontId="9" fillId="12" borderId="8" xfId="0" applyFont="1" applyFill="1" applyBorder="1" applyAlignment="1" applyProtection="1">
      <alignment horizontal="center" vertical="center"/>
      <protection locked="0"/>
    </xf>
    <xf numFmtId="166" fontId="9" fillId="12" borderId="4" xfId="3" applyNumberFormat="1" applyFont="1" applyFill="1" applyBorder="1" applyAlignment="1" applyProtection="1">
      <alignment horizontal="center" vertical="center"/>
      <protection locked="0"/>
    </xf>
    <xf numFmtId="166" fontId="9" fillId="12" borderId="8" xfId="3" applyNumberFormat="1" applyFont="1" applyFill="1" applyBorder="1" applyAlignment="1" applyProtection="1">
      <alignment horizontal="center" vertical="center"/>
      <protection locked="0"/>
    </xf>
    <xf numFmtId="0" fontId="9" fillId="12" borderId="1" xfId="0" applyFont="1" applyFill="1" applyBorder="1" applyAlignment="1" applyProtection="1">
      <alignment horizontal="center" vertical="center"/>
      <protection locked="0"/>
    </xf>
    <xf numFmtId="0" fontId="9" fillId="12" borderId="2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66" fontId="9" fillId="12" borderId="1" xfId="3" applyNumberFormat="1" applyFont="1" applyFill="1" applyBorder="1" applyAlignment="1" applyProtection="1">
      <alignment horizontal="center" vertical="center"/>
      <protection locked="0"/>
    </xf>
    <xf numFmtId="166" fontId="9" fillId="12" borderId="3" xfId="3" applyNumberFormat="1" applyFont="1" applyFill="1" applyBorder="1" applyAlignment="1" applyProtection="1">
      <alignment horizontal="center" vertical="center"/>
      <protection locked="0"/>
    </xf>
    <xf numFmtId="0" fontId="27" fillId="6" borderId="11" xfId="0" applyFont="1" applyFill="1" applyBorder="1" applyAlignment="1" applyProtection="1">
      <alignment horizontal="center" vertical="center"/>
    </xf>
    <xf numFmtId="0" fontId="27" fillId="6" borderId="14" xfId="0" applyFont="1" applyFill="1" applyBorder="1" applyAlignment="1" applyProtection="1">
      <alignment horizontal="center" vertical="center"/>
    </xf>
    <xf numFmtId="0" fontId="27" fillId="6" borderId="15" xfId="0" applyFont="1" applyFill="1" applyBorder="1" applyAlignment="1" applyProtection="1">
      <alignment horizontal="center" vertical="center"/>
    </xf>
    <xf numFmtId="166" fontId="27" fillId="6" borderId="11" xfId="3" applyNumberFormat="1" applyFont="1" applyFill="1" applyBorder="1" applyAlignment="1" applyProtection="1">
      <alignment horizontal="center" vertical="center"/>
    </xf>
    <xf numFmtId="166" fontId="27" fillId="6" borderId="15" xfId="3" applyNumberFormat="1" applyFont="1" applyFill="1" applyBorder="1" applyAlignment="1" applyProtection="1">
      <alignment horizontal="center" vertical="center"/>
    </xf>
    <xf numFmtId="0" fontId="14" fillId="6" borderId="1" xfId="0" applyFont="1" applyFill="1" applyBorder="1" applyAlignment="1" applyProtection="1">
      <alignment horizontal="center" vertical="center"/>
    </xf>
    <xf numFmtId="0" fontId="14" fillId="6" borderId="2" xfId="0" applyFont="1" applyFill="1" applyBorder="1" applyAlignment="1" applyProtection="1">
      <alignment horizontal="center" vertical="center"/>
    </xf>
    <xf numFmtId="166" fontId="14" fillId="6" borderId="1" xfId="3" applyNumberFormat="1" applyFont="1" applyFill="1" applyBorder="1" applyAlignment="1" applyProtection="1">
      <alignment horizontal="center" vertical="center"/>
    </xf>
    <xf numFmtId="166" fontId="14" fillId="6" borderId="3" xfId="3" applyNumberFormat="1" applyFont="1" applyFill="1" applyBorder="1" applyAlignment="1" applyProtection="1">
      <alignment horizontal="center" vertical="center"/>
    </xf>
    <xf numFmtId="0" fontId="10" fillId="6" borderId="11" xfId="0" applyFont="1" applyFill="1" applyBorder="1" applyAlignment="1" applyProtection="1">
      <alignment horizontal="center" vertical="center"/>
    </xf>
    <xf numFmtId="0" fontId="10" fillId="6" borderId="14" xfId="0" applyFont="1" applyFill="1" applyBorder="1" applyAlignment="1" applyProtection="1">
      <alignment horizontal="center" vertical="center"/>
    </xf>
    <xf numFmtId="0" fontId="10" fillId="6" borderId="15" xfId="0" applyFont="1" applyFill="1" applyBorder="1" applyAlignment="1" applyProtection="1">
      <alignment horizontal="center" vertical="center"/>
    </xf>
    <xf numFmtId="0" fontId="10" fillId="6" borderId="11" xfId="0" applyFont="1" applyFill="1" applyBorder="1" applyAlignment="1" applyProtection="1">
      <alignment horizontal="center" vertical="center" wrapText="1"/>
    </xf>
    <xf numFmtId="0" fontId="10" fillId="6" borderId="15" xfId="0" applyFont="1" applyFill="1" applyBorder="1" applyAlignment="1" applyProtection="1">
      <alignment horizontal="center" vertical="center" wrapText="1"/>
    </xf>
    <xf numFmtId="0" fontId="14" fillId="6" borderId="12" xfId="0" applyFont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</xf>
    <xf numFmtId="0" fontId="51" fillId="6" borderId="15" xfId="0" applyFont="1" applyFill="1" applyBorder="1" applyAlignment="1" applyProtection="1">
      <alignment horizontal="center" vertical="center" wrapText="1"/>
    </xf>
    <xf numFmtId="0" fontId="28" fillId="2" borderId="11" xfId="0" applyFont="1" applyFill="1" applyBorder="1" applyAlignment="1" applyProtection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</xf>
    <xf numFmtId="0" fontId="28" fillId="7" borderId="11" xfId="0" applyFont="1" applyFill="1" applyBorder="1" applyAlignment="1" applyProtection="1">
      <alignment horizontal="center" vertical="center"/>
    </xf>
    <xf numFmtId="0" fontId="28" fillId="7" borderId="14" xfId="0" applyFont="1" applyFill="1" applyBorder="1" applyAlignment="1" applyProtection="1">
      <alignment horizontal="center" vertical="center"/>
    </xf>
    <xf numFmtId="0" fontId="28" fillId="7" borderId="15" xfId="0" applyFont="1" applyFill="1" applyBorder="1" applyAlignment="1" applyProtection="1">
      <alignment horizontal="center" vertical="center"/>
    </xf>
    <xf numFmtId="0" fontId="14" fillId="11" borderId="12" xfId="0" applyFont="1" applyFill="1" applyBorder="1" applyAlignment="1" applyProtection="1">
      <alignment horizontal="center" vertical="center"/>
    </xf>
    <xf numFmtId="0" fontId="14" fillId="11" borderId="10" xfId="0" applyFont="1" applyFill="1" applyBorder="1" applyAlignment="1" applyProtection="1">
      <alignment horizontal="center" vertical="center"/>
    </xf>
    <xf numFmtId="0" fontId="47" fillId="2" borderId="11" xfId="0" applyFont="1" applyFill="1" applyBorder="1" applyAlignment="1" applyProtection="1">
      <alignment horizontal="center" vertical="center"/>
    </xf>
    <xf numFmtId="0" fontId="47" fillId="2" borderId="14" xfId="0" applyFont="1" applyFill="1" applyBorder="1" applyAlignment="1" applyProtection="1">
      <alignment horizontal="center" vertical="center"/>
    </xf>
    <xf numFmtId="0" fontId="47" fillId="2" borderId="15" xfId="0" applyFont="1" applyFill="1" applyBorder="1" applyAlignment="1" applyProtection="1">
      <alignment horizontal="center" vertical="center"/>
    </xf>
    <xf numFmtId="0" fontId="13" fillId="11" borderId="11" xfId="0" applyFont="1" applyFill="1" applyBorder="1" applyAlignment="1" applyProtection="1">
      <alignment horizontal="center" vertical="center"/>
    </xf>
    <xf numFmtId="0" fontId="13" fillId="11" borderId="14" xfId="0" applyFont="1" applyFill="1" applyBorder="1" applyAlignment="1" applyProtection="1">
      <alignment horizontal="center" vertical="center"/>
    </xf>
    <xf numFmtId="0" fontId="13" fillId="11" borderId="15" xfId="0" applyFont="1" applyFill="1" applyBorder="1" applyAlignment="1" applyProtection="1">
      <alignment horizontal="center" vertical="center"/>
    </xf>
    <xf numFmtId="0" fontId="27" fillId="11" borderId="11" xfId="0" applyFont="1" applyFill="1" applyBorder="1" applyAlignment="1" applyProtection="1">
      <alignment horizontal="center" vertical="center"/>
    </xf>
    <xf numFmtId="0" fontId="27" fillId="11" borderId="14" xfId="0" applyFont="1" applyFill="1" applyBorder="1" applyAlignment="1" applyProtection="1">
      <alignment horizontal="center" vertical="center"/>
    </xf>
    <xf numFmtId="0" fontId="27" fillId="11" borderId="15" xfId="0" applyFont="1" applyFill="1" applyBorder="1" applyAlignment="1" applyProtection="1">
      <alignment horizontal="center" vertical="center"/>
    </xf>
    <xf numFmtId="0" fontId="10" fillId="11" borderId="11" xfId="0" applyFont="1" applyFill="1" applyBorder="1" applyAlignment="1" applyProtection="1">
      <alignment horizontal="center" vertical="center"/>
    </xf>
    <xf numFmtId="0" fontId="10" fillId="11" borderId="14" xfId="0" applyFont="1" applyFill="1" applyBorder="1" applyAlignment="1" applyProtection="1">
      <alignment horizontal="center" vertical="center"/>
    </xf>
    <xf numFmtId="0" fontId="10" fillId="11" borderId="15" xfId="0" applyFont="1" applyFill="1" applyBorder="1" applyAlignment="1" applyProtection="1">
      <alignment horizontal="center" vertical="center"/>
    </xf>
    <xf numFmtId="0" fontId="39" fillId="8" borderId="11" xfId="0" applyFont="1" applyFill="1" applyBorder="1" applyAlignment="1" applyProtection="1">
      <alignment horizontal="center" vertical="center"/>
    </xf>
    <xf numFmtId="0" fontId="39" fillId="8" borderId="14" xfId="0" applyFont="1" applyFill="1" applyBorder="1" applyAlignment="1" applyProtection="1">
      <alignment horizontal="center" vertical="center"/>
    </xf>
    <xf numFmtId="0" fontId="39" fillId="8" borderId="15" xfId="0" applyFont="1" applyFill="1" applyBorder="1" applyAlignment="1" applyProtection="1">
      <alignment horizontal="center" vertical="center"/>
    </xf>
    <xf numFmtId="0" fontId="40" fillId="10" borderId="11" xfId="0" applyFont="1" applyFill="1" applyBorder="1" applyAlignment="1" applyProtection="1">
      <alignment horizontal="center" vertical="center"/>
    </xf>
    <xf numFmtId="0" fontId="40" fillId="10" borderId="14" xfId="0" applyFont="1" applyFill="1" applyBorder="1" applyAlignment="1" applyProtection="1">
      <alignment horizontal="center" vertical="center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2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2" fillId="6" borderId="6" xfId="0" applyFont="1" applyFill="1" applyBorder="1" applyAlignment="1" applyProtection="1">
      <alignment horizontal="center" vertical="center" wrapText="1"/>
    </xf>
    <xf numFmtId="0" fontId="12" fillId="6" borderId="7" xfId="0" applyFont="1" applyFill="1" applyBorder="1" applyAlignment="1" applyProtection="1">
      <alignment horizontal="center" vertical="center" wrapText="1"/>
    </xf>
    <xf numFmtId="0" fontId="22" fillId="2" borderId="11" xfId="0" applyFont="1" applyFill="1" applyBorder="1" applyAlignment="1" applyProtection="1">
      <alignment horizontal="center" vertical="center"/>
    </xf>
    <xf numFmtId="0" fontId="22" fillId="2" borderId="14" xfId="0" applyFont="1" applyFill="1" applyBorder="1" applyAlignment="1" applyProtection="1">
      <alignment horizontal="center" vertical="center"/>
    </xf>
    <xf numFmtId="0" fontId="22" fillId="2" borderId="15" xfId="0" applyFont="1" applyFill="1" applyBorder="1" applyAlignment="1" applyProtection="1">
      <alignment horizontal="center" vertical="center"/>
    </xf>
    <xf numFmtId="0" fontId="51" fillId="7" borderId="11" xfId="0" applyFont="1" applyFill="1" applyBorder="1" applyAlignment="1" applyProtection="1">
      <alignment horizontal="center" vertical="center"/>
    </xf>
    <xf numFmtId="0" fontId="51" fillId="7" borderId="14" xfId="0" applyFont="1" applyFill="1" applyBorder="1" applyAlignment="1" applyProtection="1">
      <alignment horizontal="center" vertical="center"/>
    </xf>
    <xf numFmtId="0" fontId="51" fillId="7" borderId="15" xfId="0" applyFont="1" applyFill="1" applyBorder="1" applyAlignment="1" applyProtection="1">
      <alignment horizontal="center" vertical="center"/>
    </xf>
    <xf numFmtId="0" fontId="51" fillId="12" borderId="11" xfId="0" applyFont="1" applyFill="1" applyBorder="1" applyAlignment="1" applyProtection="1">
      <alignment horizontal="center" vertical="center"/>
      <protection locked="0"/>
    </xf>
    <xf numFmtId="0" fontId="51" fillId="12" borderId="14" xfId="0" applyFont="1" applyFill="1" applyBorder="1" applyAlignment="1" applyProtection="1">
      <alignment horizontal="center" vertical="center"/>
      <protection locked="0"/>
    </xf>
    <xf numFmtId="0" fontId="51" fillId="12" borderId="15" xfId="0" applyFont="1" applyFill="1" applyBorder="1" applyAlignment="1" applyProtection="1">
      <alignment horizontal="center" vertical="center"/>
      <protection locked="0"/>
    </xf>
    <xf numFmtId="0" fontId="19" fillId="10" borderId="11" xfId="0" applyFont="1" applyFill="1" applyBorder="1" applyAlignment="1" applyProtection="1">
      <alignment horizontal="right" vertical="center"/>
    </xf>
    <xf numFmtId="0" fontId="19" fillId="10" borderId="14" xfId="0" applyFont="1" applyFill="1" applyBorder="1" applyAlignment="1" applyProtection="1">
      <alignment horizontal="right" vertical="center"/>
    </xf>
    <xf numFmtId="0" fontId="10" fillId="11" borderId="11" xfId="0" applyFont="1" applyFill="1" applyBorder="1" applyAlignment="1" applyProtection="1">
      <alignment horizontal="center" vertical="center" wrapText="1"/>
    </xf>
    <xf numFmtId="0" fontId="10" fillId="11" borderId="15" xfId="0" applyFont="1" applyFill="1" applyBorder="1" applyAlignment="1" applyProtection="1">
      <alignment horizontal="center" vertical="center" wrapText="1"/>
    </xf>
    <xf numFmtId="0" fontId="48" fillId="6" borderId="11" xfId="0" applyFont="1" applyFill="1" applyBorder="1" applyAlignment="1" applyProtection="1">
      <alignment horizontal="center" vertical="center"/>
    </xf>
    <xf numFmtId="0" fontId="48" fillId="6" borderId="14" xfId="0" applyFont="1" applyFill="1" applyBorder="1" applyAlignment="1" applyProtection="1">
      <alignment horizontal="center" vertical="center"/>
    </xf>
    <xf numFmtId="0" fontId="48" fillId="6" borderId="15" xfId="0" applyFont="1" applyFill="1" applyBorder="1" applyAlignment="1" applyProtection="1">
      <alignment horizontal="center" vertical="center"/>
    </xf>
    <xf numFmtId="0" fontId="50" fillId="6" borderId="0" xfId="0" applyFont="1" applyFill="1" applyAlignment="1" applyProtection="1">
      <alignment horizontal="center" vertical="center"/>
    </xf>
    <xf numFmtId="0" fontId="14" fillId="11" borderId="1" xfId="0" applyFont="1" applyFill="1" applyBorder="1" applyAlignment="1" applyProtection="1">
      <alignment horizontal="center" vertical="center"/>
    </xf>
    <xf numFmtId="0" fontId="14" fillId="11" borderId="2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horizontal="center" vertical="center"/>
    </xf>
    <xf numFmtId="0" fontId="10" fillId="4" borderId="7" xfId="0" applyFont="1" applyFill="1" applyBorder="1" applyAlignment="1" applyProtection="1">
      <alignment horizontal="center" vertical="center"/>
    </xf>
    <xf numFmtId="0" fontId="13" fillId="5" borderId="1" xfId="0" applyFont="1" applyFill="1" applyBorder="1" applyAlignment="1" applyProtection="1">
      <alignment horizontal="center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13" fillId="5" borderId="7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8" borderId="3" xfId="0" applyFont="1" applyFill="1" applyBorder="1" applyAlignment="1" applyProtection="1">
      <alignment horizontal="center" vertical="center"/>
    </xf>
    <xf numFmtId="0" fontId="31" fillId="8" borderId="5" xfId="2" applyFont="1" applyFill="1" applyBorder="1" applyAlignment="1" applyProtection="1">
      <alignment horizontal="center" vertical="center"/>
    </xf>
    <xf numFmtId="0" fontId="31" fillId="8" borderId="6" xfId="2" applyFont="1" applyFill="1" applyBorder="1" applyAlignment="1" applyProtection="1">
      <alignment horizontal="center" vertical="center"/>
    </xf>
    <xf numFmtId="0" fontId="31" fillId="8" borderId="7" xfId="2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wrapText="1"/>
    </xf>
    <xf numFmtId="0" fontId="12" fillId="2" borderId="5" xfId="0" applyFont="1" applyFill="1" applyBorder="1" applyAlignment="1" applyProtection="1">
      <alignment horizontal="center" wrapTex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5" fillId="7" borderId="11" xfId="0" applyFont="1" applyFill="1" applyBorder="1" applyAlignment="1" applyProtection="1">
      <alignment horizontal="center" vertical="center"/>
    </xf>
    <xf numFmtId="0" fontId="15" fillId="7" borderId="14" xfId="0" applyFont="1" applyFill="1" applyBorder="1" applyAlignment="1" applyProtection="1">
      <alignment horizontal="center" vertical="center"/>
    </xf>
    <xf numFmtId="0" fontId="15" fillId="7" borderId="15" xfId="0" applyFont="1" applyFill="1" applyBorder="1" applyAlignment="1" applyProtection="1">
      <alignment horizontal="center" vertical="center"/>
    </xf>
    <xf numFmtId="0" fontId="17" fillId="6" borderId="11" xfId="0" applyFont="1" applyFill="1" applyBorder="1" applyAlignment="1" applyProtection="1">
      <alignment horizontal="center" vertical="center"/>
    </xf>
    <xf numFmtId="0" fontId="17" fillId="6" borderId="14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0" borderId="0" xfId="0" applyFill="1"/>
    <xf numFmtId="0" fontId="21" fillId="3" borderId="1" xfId="0" applyFont="1" applyFill="1" applyBorder="1" applyAlignment="1" applyProtection="1">
      <alignment horizontal="center" vertical="center"/>
    </xf>
    <xf numFmtId="0" fontId="21" fillId="3" borderId="2" xfId="0" applyFont="1" applyFill="1" applyBorder="1" applyAlignment="1" applyProtection="1">
      <alignment horizontal="center" vertical="center"/>
    </xf>
    <xf numFmtId="0" fontId="21" fillId="3" borderId="3" xfId="0" applyFont="1" applyFill="1" applyBorder="1" applyAlignment="1" applyProtection="1">
      <alignment horizontal="center" vertical="center"/>
    </xf>
    <xf numFmtId="0" fontId="21" fillId="3" borderId="5" xfId="0" applyFont="1" applyFill="1" applyBorder="1" applyAlignment="1" applyProtection="1">
      <alignment horizontal="center" vertical="center"/>
    </xf>
    <xf numFmtId="0" fontId="21" fillId="3" borderId="6" xfId="0" applyFont="1" applyFill="1" applyBorder="1" applyAlignment="1" applyProtection="1">
      <alignment horizontal="center" vertical="center"/>
    </xf>
    <xf numFmtId="0" fontId="21" fillId="3" borderId="7" xfId="0" applyFont="1" applyFill="1" applyBorder="1" applyAlignment="1" applyProtection="1">
      <alignment horizontal="center" vertical="center"/>
    </xf>
    <xf numFmtId="0" fontId="30" fillId="0" borderId="5" xfId="2" applyFont="1" applyFill="1" applyBorder="1" applyAlignment="1">
      <alignment horizontal="center" vertical="center"/>
    </xf>
    <xf numFmtId="0" fontId="30" fillId="0" borderId="6" xfId="2" applyFont="1" applyFill="1" applyBorder="1" applyAlignment="1">
      <alignment horizontal="center" vertical="center"/>
    </xf>
    <xf numFmtId="0" fontId="30" fillId="0" borderId="7" xfId="2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/>
    </xf>
    <xf numFmtId="0" fontId="26" fillId="13" borderId="15" xfId="0" applyFont="1" applyFill="1" applyBorder="1" applyAlignment="1">
      <alignment horizontal="center" vertical="center"/>
    </xf>
    <xf numFmtId="164" fontId="22" fillId="13" borderId="11" xfId="1" applyFont="1" applyFill="1" applyBorder="1" applyAlignment="1">
      <alignment horizontal="center" vertical="center" wrapText="1"/>
    </xf>
    <xf numFmtId="164" fontId="22" fillId="13" borderId="14" xfId="1" applyFont="1" applyFill="1" applyBorder="1" applyAlignment="1">
      <alignment horizontal="center" vertical="center" wrapText="1"/>
    </xf>
    <xf numFmtId="164" fontId="22" fillId="13" borderId="15" xfId="1" applyFont="1" applyFill="1" applyBorder="1" applyAlignment="1">
      <alignment horizontal="center" vertical="center" wrapText="1"/>
    </xf>
    <xf numFmtId="164" fontId="24" fillId="13" borderId="11" xfId="1" quotePrefix="1" applyFont="1" applyFill="1" applyBorder="1" applyAlignment="1">
      <alignment horizontal="center" vertical="center"/>
    </xf>
    <xf numFmtId="164" fontId="24" fillId="13" borderId="15" xfId="1" quotePrefix="1" applyFont="1" applyFill="1" applyBorder="1" applyAlignment="1">
      <alignment horizontal="center" vertical="center"/>
    </xf>
    <xf numFmtId="0" fontId="8" fillId="10" borderId="14" xfId="2" applyFill="1" applyBorder="1" applyAlignment="1" applyProtection="1">
      <alignment horizontal="center" vertical="center"/>
    </xf>
    <xf numFmtId="0" fontId="52" fillId="10" borderId="14" xfId="2" applyFont="1" applyFill="1" applyBorder="1" applyAlignment="1" applyProtection="1">
      <alignment horizontal="center" vertical="center"/>
    </xf>
    <xf numFmtId="0" fontId="52" fillId="10" borderId="15" xfId="2" applyFont="1" applyFill="1" applyBorder="1" applyAlignment="1" applyProtection="1">
      <alignment horizontal="center" vertical="center"/>
    </xf>
    <xf numFmtId="0" fontId="51" fillId="12" borderId="11" xfId="0" applyFont="1" applyFill="1" applyBorder="1" applyAlignment="1" applyProtection="1">
      <alignment horizontal="center" vertical="center" wrapText="1"/>
      <protection locked="0"/>
    </xf>
    <xf numFmtId="0" fontId="51" fillId="12" borderId="15" xfId="0" applyFont="1" applyFill="1" applyBorder="1" applyAlignment="1" applyProtection="1">
      <alignment horizontal="center" vertical="center" wrapText="1"/>
      <protection locked="0"/>
    </xf>
    <xf numFmtId="0" fontId="51" fillId="12" borderId="14" xfId="0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Strength/Attractiveness Matrix for </c:v>
            </c:pt>
          </c:strCache>
        </c:strRef>
      </c:tx>
      <c:layout>
        <c:manualLayout>
          <c:xMode val="edge"/>
          <c:yMode val="edge"/>
          <c:x val="6.0020022215146733E-2"/>
          <c:y val="2.594549726748131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arChart>
        <c:barDir val="col"/>
        <c:grouping val="stacked"/>
        <c:varyColors val="0"/>
        <c:ser>
          <c:idx val="50"/>
          <c:order val="40"/>
          <c:spPr>
            <a:solidFill>
              <a:srgbClr val="FF0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Maker'!$K$170:$K$178</c:f>
              <c:numCache>
                <c:formatCode>General</c:formatCode>
                <c:ptCount val="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C-44B3-BD5B-360E005F9CB9}"/>
            </c:ext>
          </c:extLst>
        </c:ser>
        <c:ser>
          <c:idx val="51"/>
          <c:order val="41"/>
          <c:spPr>
            <a:solidFill>
              <a:srgbClr val="FFC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Maker'!$L$170:$L$178</c:f>
              <c:numCache>
                <c:formatCode>General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C-44B3-BD5B-360E005F9CB9}"/>
            </c:ext>
          </c:extLst>
        </c:ser>
        <c:ser>
          <c:idx val="52"/>
          <c:order val="42"/>
          <c:spPr>
            <a:solidFill>
              <a:srgbClr val="00FF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Maker'!$M$170:$M$178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C-44B3-BD5B-360E005F9C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4888975"/>
        <c:axId val="1"/>
      </c:barChart>
      <c:scatterChart>
        <c:scatterStyle val="lineMarker"/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69C-44B3-BD5B-360E005F9CB9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69C-44B3-BD5B-360E005F9CB9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69C-44B3-BD5B-360E005F9CB9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69C-44B3-BD5B-360E005F9CB9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69C-44B3-BD5B-360E005F9CB9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69C-44B3-BD5B-360E005F9CB9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A69C-44B3-BD5B-360E005F9CB9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A69C-44B3-BD5B-360E005F9CB9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A69C-44B3-BD5B-360E005F9CB9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69C-44B3-BD5B-360E005F9CB9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69C-44B3-BD5B-360E005F9CB9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69C-44B3-BD5B-360E005F9CB9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69C-44B3-BD5B-360E005F9CB9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69C-44B3-BD5B-360E005F9CB9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69C-44B3-BD5B-360E005F9CB9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69C-44B3-BD5B-360E005F9CB9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69C-44B3-BD5B-360E005F9CB9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69C-44B3-BD5B-360E005F9CB9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69C-44B3-BD5B-360E005F9CB9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69C-44B3-BD5B-360E005F9CB9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69C-44B3-BD5B-360E005F9CB9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69C-44B3-BD5B-360E005F9CB9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69C-44B3-BD5B-360E005F9CB9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</a:schemeClr>
              </a:solidFill>
              <a:ln w="9525" cap="flat" cmpd="sng" algn="ctr">
                <a:solidFill>
                  <a:schemeClr val="accent6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69C-44B3-BD5B-360E005F9CB9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lumOff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A69C-44B3-BD5B-360E005F9CB9}"/>
            </c:ext>
          </c:extLst>
        </c:ser>
        <c:ser>
          <c:idx val="35"/>
          <c:order val="25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A69C-44B3-BD5B-360E005F9CB9}"/>
            </c:ext>
          </c:extLst>
        </c:ser>
        <c:ser>
          <c:idx val="36"/>
          <c:order val="26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80000"/>
                </a:schemeClr>
              </a:solidFill>
              <a:ln w="9525" cap="flat" cmpd="sng" algn="ctr">
                <a:solidFill>
                  <a:schemeClr val="accent2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A69C-44B3-BD5B-360E005F9CB9}"/>
            </c:ext>
          </c:extLst>
        </c:ser>
        <c:ser>
          <c:idx val="37"/>
          <c:order val="27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A69C-44B3-BD5B-360E005F9CB9}"/>
            </c:ext>
          </c:extLst>
        </c:ser>
        <c:ser>
          <c:idx val="38"/>
          <c:order val="28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A69C-44B3-BD5B-360E005F9CB9}"/>
            </c:ext>
          </c:extLst>
        </c:ser>
        <c:ser>
          <c:idx val="39"/>
          <c:order val="29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A69C-44B3-BD5B-360E005F9CB9}"/>
            </c:ext>
          </c:extLst>
        </c:ser>
        <c:ser>
          <c:idx val="40"/>
          <c:order val="30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A69C-44B3-BD5B-360E005F9CB9}"/>
            </c:ext>
          </c:extLst>
        </c:ser>
        <c:ser>
          <c:idx val="41"/>
          <c:order val="31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A69C-44B3-BD5B-360E005F9CB9}"/>
            </c:ext>
          </c:extLst>
        </c:ser>
        <c:ser>
          <c:idx val="42"/>
          <c:order val="32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A69C-44B3-BD5B-360E005F9CB9}"/>
            </c:ext>
          </c:extLst>
        </c:ser>
        <c:ser>
          <c:idx val="43"/>
          <c:order val="33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A69C-44B3-BD5B-360E005F9CB9}"/>
            </c:ext>
          </c:extLst>
        </c:ser>
        <c:ser>
          <c:idx val="44"/>
          <c:order val="34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A69C-44B3-BD5B-360E005F9CB9}"/>
            </c:ext>
          </c:extLst>
        </c:ser>
        <c:ser>
          <c:idx val="45"/>
          <c:order val="35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A69C-44B3-BD5B-360E005F9CB9}"/>
            </c:ext>
          </c:extLst>
        </c:ser>
        <c:ser>
          <c:idx val="46"/>
          <c:order val="36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A69C-44B3-BD5B-360E005F9CB9}"/>
            </c:ext>
          </c:extLst>
        </c:ser>
        <c:ser>
          <c:idx val="47"/>
          <c:order val="37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A69C-44B3-BD5B-360E005F9CB9}"/>
            </c:ext>
          </c:extLst>
        </c:ser>
        <c:ser>
          <c:idx val="48"/>
          <c:order val="38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A69C-44B3-BD5B-360E005F9CB9}"/>
            </c:ext>
          </c:extLst>
        </c:ser>
        <c:ser>
          <c:idx val="49"/>
          <c:order val="39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A69C-44B3-BD5B-360E005F9C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4888975"/>
        <c:axId val="1"/>
      </c:scatterChart>
      <c:catAx>
        <c:axId val="94888975"/>
        <c:scaling>
          <c:orientation val="maxMin"/>
        </c:scaling>
        <c:delete val="1"/>
        <c:axPos val="b"/>
        <c:numFmt formatCode="#,##0.0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MarkSkip val="1"/>
        <c:noMultiLvlLbl val="1"/>
      </c:catAx>
      <c:valAx>
        <c:axId val="1"/>
        <c:scaling>
          <c:orientation val="minMax"/>
          <c:max val="9.5"/>
          <c:min val="5.000000000000001E-2"/>
        </c:scaling>
        <c:delete val="1"/>
        <c:axPos val="r"/>
        <c:numFmt formatCode="General" sourceLinked="1"/>
        <c:majorTickMark val="out"/>
        <c:minorTickMark val="none"/>
        <c:tickLblPos val="nextTo"/>
        <c:crossAx val="94888975"/>
        <c:crossesAt val="5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Strength/Attractiveness Matrix for </c:v>
            </c:pt>
          </c:strCache>
        </c:strRef>
      </c:tx>
      <c:layout>
        <c:manualLayout>
          <c:xMode val="edge"/>
          <c:yMode val="edge"/>
          <c:x val="6.0020022215146733E-2"/>
          <c:y val="2.594549726748131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arChart>
        <c:barDir val="col"/>
        <c:grouping val="stacked"/>
        <c:varyColors val="0"/>
        <c:ser>
          <c:idx val="50"/>
          <c:order val="40"/>
          <c:spPr>
            <a:noFill/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Maker'!$K$170:$K$178</c:f>
              <c:numCache>
                <c:formatCode>General</c:formatCode>
                <c:ptCount val="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C-4A76-87A2-1406F6022C15}"/>
            </c:ext>
          </c:extLst>
        </c:ser>
        <c:ser>
          <c:idx val="51"/>
          <c:order val="41"/>
          <c:spPr>
            <a:noFill/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Maker'!$L$170:$L$178</c:f>
              <c:numCache>
                <c:formatCode>General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6C-4A76-87A2-1406F6022C15}"/>
            </c:ext>
          </c:extLst>
        </c:ser>
        <c:ser>
          <c:idx val="52"/>
          <c:order val="42"/>
          <c:spPr>
            <a:noFill/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Maker'!$M$170:$M$178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6C-4A76-87A2-1406F6022C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4888975"/>
        <c:axId val="1"/>
      </c:barChart>
      <c:scatterChart>
        <c:scatterStyle val="lineMarker"/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C-4A76-87A2-1406F6022C1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C-4A76-87A2-1406F6022C1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C-4A76-87A2-1406F6022C1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C-4A76-87A2-1406F6022C1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C-4A76-87A2-1406F6022C1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C-4A76-87A2-1406F6022C1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6C-4A76-87A2-1406F6022C1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D6C-4A76-87A2-1406F6022C1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6C-4A76-87A2-1406F6022C1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D6C-4A76-87A2-1406F6022C1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D6C-4A76-87A2-1406F6022C1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D6C-4A76-87A2-1406F6022C1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D6C-4A76-87A2-1406F6022C1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D6C-4A76-87A2-1406F6022C1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D6C-4A76-87A2-1406F6022C1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D6C-4A76-87A2-1406F6022C1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D6C-4A76-87A2-1406F6022C1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6C-4A76-87A2-1406F6022C1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6C-4A76-87A2-1406F6022C1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D6C-4A76-87A2-1406F6022C1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D6C-4A76-87A2-1406F6022C1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D6C-4A76-87A2-1406F6022C1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D6C-4A76-87A2-1406F6022C1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</a:schemeClr>
              </a:solidFill>
              <a:ln w="9525" cap="flat" cmpd="sng" algn="ctr">
                <a:solidFill>
                  <a:schemeClr val="accent6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D6C-4A76-87A2-1406F6022C1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lumOff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D6C-4A76-87A2-1406F6022C15}"/>
            </c:ext>
          </c:extLst>
        </c:ser>
        <c:ser>
          <c:idx val="35"/>
          <c:order val="25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D6C-4A76-87A2-1406F6022C15}"/>
            </c:ext>
          </c:extLst>
        </c:ser>
        <c:ser>
          <c:idx val="36"/>
          <c:order val="26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80000"/>
                </a:schemeClr>
              </a:solidFill>
              <a:ln w="9525" cap="flat" cmpd="sng" algn="ctr">
                <a:solidFill>
                  <a:schemeClr val="accent2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D6C-4A76-87A2-1406F6022C15}"/>
            </c:ext>
          </c:extLst>
        </c:ser>
        <c:ser>
          <c:idx val="37"/>
          <c:order val="27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D6C-4A76-87A2-1406F6022C15}"/>
            </c:ext>
          </c:extLst>
        </c:ser>
        <c:ser>
          <c:idx val="38"/>
          <c:order val="28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D6C-4A76-87A2-1406F6022C15}"/>
            </c:ext>
          </c:extLst>
        </c:ser>
        <c:ser>
          <c:idx val="39"/>
          <c:order val="29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D6C-4A76-87A2-1406F6022C15}"/>
            </c:ext>
          </c:extLst>
        </c:ser>
        <c:ser>
          <c:idx val="40"/>
          <c:order val="30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D6C-4A76-87A2-1406F6022C15}"/>
            </c:ext>
          </c:extLst>
        </c:ser>
        <c:ser>
          <c:idx val="41"/>
          <c:order val="31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D6C-4A76-87A2-1406F6022C15}"/>
            </c:ext>
          </c:extLst>
        </c:ser>
        <c:ser>
          <c:idx val="42"/>
          <c:order val="32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D6C-4A76-87A2-1406F6022C15}"/>
            </c:ext>
          </c:extLst>
        </c:ser>
        <c:ser>
          <c:idx val="43"/>
          <c:order val="33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D6C-4A76-87A2-1406F6022C15}"/>
            </c:ext>
          </c:extLst>
        </c:ser>
        <c:ser>
          <c:idx val="44"/>
          <c:order val="34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D6C-4A76-87A2-1406F6022C15}"/>
            </c:ext>
          </c:extLst>
        </c:ser>
        <c:ser>
          <c:idx val="45"/>
          <c:order val="35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D6C-4A76-87A2-1406F6022C15}"/>
            </c:ext>
          </c:extLst>
        </c:ser>
        <c:ser>
          <c:idx val="46"/>
          <c:order val="36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D6C-4A76-87A2-1406F6022C15}"/>
            </c:ext>
          </c:extLst>
        </c:ser>
        <c:ser>
          <c:idx val="47"/>
          <c:order val="37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D6C-4A76-87A2-1406F6022C15}"/>
            </c:ext>
          </c:extLst>
        </c:ser>
        <c:ser>
          <c:idx val="48"/>
          <c:order val="38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D6C-4A76-87A2-1406F6022C15}"/>
            </c:ext>
          </c:extLst>
        </c:ser>
        <c:ser>
          <c:idx val="49"/>
          <c:order val="39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D6C-4A76-87A2-1406F6022C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4888975"/>
        <c:axId val="1"/>
      </c:scatterChart>
      <c:catAx>
        <c:axId val="94888975"/>
        <c:scaling>
          <c:orientation val="maxMin"/>
        </c:scaling>
        <c:delete val="1"/>
        <c:axPos val="b"/>
        <c:numFmt formatCode="#,##0.0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MarkSkip val="1"/>
        <c:noMultiLvlLbl val="1"/>
      </c:catAx>
      <c:valAx>
        <c:axId val="1"/>
        <c:scaling>
          <c:orientation val="minMax"/>
          <c:max val="9.5"/>
          <c:min val="5.000000000000001E-2"/>
        </c:scaling>
        <c:delete val="1"/>
        <c:axPos val="r"/>
        <c:numFmt formatCode="General" sourceLinked="1"/>
        <c:majorTickMark val="out"/>
        <c:minorTickMark val="none"/>
        <c:tickLblPos val="nextTo"/>
        <c:crossAx val="94888975"/>
        <c:crossesAt val="5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'Matrix Maker'!$E$9:$H$9</c:f>
          <c:strCache>
            <c:ptCount val="4"/>
            <c:pt idx="0">
              <c:v>Strength/Attractiveness Matrix for </c:v>
            </c:pt>
          </c:strCache>
        </c:strRef>
      </c:tx>
      <c:layout>
        <c:manualLayout>
          <c:xMode val="edge"/>
          <c:yMode val="edge"/>
          <c:x val="6.0020022215146733E-2"/>
          <c:y val="2.594549726748131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sng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34312784072719E-2"/>
          <c:y val="0.10561334438458353"/>
          <c:w val="0.88437606884291209"/>
          <c:h val="0.82416839237677653"/>
        </c:manualLayout>
      </c:layout>
      <c:barChart>
        <c:barDir val="col"/>
        <c:grouping val="stacked"/>
        <c:varyColors val="0"/>
        <c:ser>
          <c:idx val="50"/>
          <c:order val="40"/>
          <c:spPr>
            <a:solidFill>
              <a:srgbClr val="FF0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Maker'!$K$170:$K$178</c:f>
              <c:numCache>
                <c:formatCode>General</c:formatCode>
                <c:ptCount val="9"/>
                <c:pt idx="0">
                  <c:v>6.4</c:v>
                </c:pt>
                <c:pt idx="1">
                  <c:v>6.4</c:v>
                </c:pt>
                <c:pt idx="2">
                  <c:v>6.4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698-4337-BF7C-5E34B87DF062}"/>
            </c:ext>
          </c:extLst>
        </c:ser>
        <c:ser>
          <c:idx val="51"/>
          <c:order val="41"/>
          <c:spPr>
            <a:solidFill>
              <a:srgbClr val="FFC0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Maker'!$L$170:$L$178</c:f>
              <c:numCache>
                <c:formatCode>General</c:formatCode>
                <c:ptCount val="9"/>
                <c:pt idx="0">
                  <c:v>3.6</c:v>
                </c:pt>
                <c:pt idx="1">
                  <c:v>3.6</c:v>
                </c:pt>
                <c:pt idx="2">
                  <c:v>3.6</c:v>
                </c:pt>
                <c:pt idx="3">
                  <c:v>3.2</c:v>
                </c:pt>
                <c:pt idx="4">
                  <c:v>3.2</c:v>
                </c:pt>
                <c:pt idx="5">
                  <c:v>3.2</c:v>
                </c:pt>
                <c:pt idx="6">
                  <c:v>3.2</c:v>
                </c:pt>
                <c:pt idx="7">
                  <c:v>3.2</c:v>
                </c:pt>
                <c:pt idx="8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698-4337-BF7C-5E34B87DF062}"/>
            </c:ext>
          </c:extLst>
        </c:ser>
        <c:ser>
          <c:idx val="52"/>
          <c:order val="42"/>
          <c:spPr>
            <a:solidFill>
              <a:srgbClr val="00FF00"/>
            </a:solidFill>
            <a:ln w="28575">
              <a:noFill/>
            </a:ln>
            <a:effectLst/>
          </c:spPr>
          <c:invertIfNegative val="0"/>
          <c:dLbls>
            <c:delete val="1"/>
          </c:dLbls>
          <c:cat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cat>
          <c:val>
            <c:numRef>
              <c:f>'Matrix Maker'!$M$170:$M$178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3.6</c:v>
                </c:pt>
                <c:pt idx="5">
                  <c:v>3.6</c:v>
                </c:pt>
                <c:pt idx="6">
                  <c:v>6.8</c:v>
                </c:pt>
                <c:pt idx="7">
                  <c:v>6.8</c:v>
                </c:pt>
                <c:pt idx="8">
                  <c:v>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698-4337-BF7C-5E34B87DF0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94888975"/>
        <c:axId val="1"/>
      </c:barChart>
      <c:scatterChart>
        <c:scatterStyle val="lineMarker"/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0D-4DC3-99F9-5A67844AD4D0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0D-4DC3-99F9-5A67844AD4D0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0D-4DC3-99F9-5A67844AD4D0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0D-4DC3-99F9-5A67844AD4D0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0D-4DC3-99F9-5A67844AD4D0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0D-4DC3-99F9-5A67844AD4D0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0D-4DC3-99F9-5A67844AD4D0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0D-4DC3-99F9-5A67844AD4D0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A0D-4DC3-99F9-5A67844AD4D0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A0D-4DC3-99F9-5A67844AD4D0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A0D-4DC3-99F9-5A67844AD4D0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A0D-4DC3-99F9-5A67844AD4D0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A0D-4DC3-99F9-5A67844AD4D0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A0D-4DC3-99F9-5A67844AD4D0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A0D-4DC3-99F9-5A67844AD4D0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A0D-4DC3-99F9-5A67844AD4D0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A0D-4DC3-99F9-5A67844AD4D0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A0D-4DC3-99F9-5A67844AD4D0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A0D-4DC3-99F9-5A67844AD4D0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A0D-4DC3-99F9-5A67844AD4D0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A0D-4DC3-99F9-5A67844AD4D0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A0D-4DC3-99F9-5A67844AD4D0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A0D-4DC3-99F9-5A67844AD4D0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</a:schemeClr>
              </a:solidFill>
              <a:ln w="9525" cap="flat" cmpd="sng" algn="ctr">
                <a:solidFill>
                  <a:schemeClr val="accent6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A0D-4DC3-99F9-5A67844AD4D0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lumOff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A0D-4DC3-99F9-5A67844AD4D0}"/>
            </c:ext>
          </c:extLst>
        </c:ser>
        <c:ser>
          <c:idx val="35"/>
          <c:order val="25"/>
          <c:tx>
            <c:strRef>
              <c:f>'Perceptual Map Worksheet'!$C$41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  <a:lumOff val="20000"/>
                </a:schemeClr>
              </a:solidFill>
              <a:ln w="9525" cap="flat" cmpd="sng" algn="ctr">
                <a:solidFill>
                  <a:schemeClr val="accent6">
                    <a:lumMod val="80000"/>
                    <a:lumOff val="2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A0D-4DC3-99F9-5A67844AD4D0}"/>
            </c:ext>
          </c:extLst>
        </c:ser>
        <c:ser>
          <c:idx val="36"/>
          <c:order val="26"/>
          <c:tx>
            <c:strRef>
              <c:f>'Perceptual Map Worksheet'!$C$42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80000"/>
                </a:schemeClr>
              </a:solidFill>
              <a:ln w="9525" cap="flat" cmpd="sng" algn="ctr">
                <a:solidFill>
                  <a:schemeClr val="accent2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A0D-4DC3-99F9-5A67844AD4D0}"/>
            </c:ext>
          </c:extLst>
        </c:ser>
        <c:ser>
          <c:idx val="37"/>
          <c:order val="27"/>
          <c:tx>
            <c:strRef>
              <c:f>'Perceptual Map Worksheet'!$C$43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80000"/>
                </a:schemeClr>
              </a:solidFill>
              <a:ln w="9525" cap="flat" cmpd="sng" algn="ctr">
                <a:solidFill>
                  <a:schemeClr val="accent4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A0D-4DC3-99F9-5A67844AD4D0}"/>
            </c:ext>
          </c:extLst>
        </c:ser>
        <c:ser>
          <c:idx val="38"/>
          <c:order val="28"/>
          <c:tx>
            <c:strRef>
              <c:f>'Perceptual Map Worksheet'!$C$44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80000"/>
                </a:schemeClr>
              </a:solidFill>
              <a:ln w="9525" cap="flat" cmpd="sng" algn="ctr">
                <a:solidFill>
                  <a:schemeClr val="accent6">
                    <a:lumMod val="8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A0D-4DC3-99F9-5A67844AD4D0}"/>
            </c:ext>
          </c:extLst>
        </c:ser>
        <c:ser>
          <c:idx val="39"/>
          <c:order val="29"/>
          <c:tx>
            <c:strRef>
              <c:f>'Perceptual Map Worksheet'!$C$45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A0D-4DC3-99F9-5A67844AD4D0}"/>
            </c:ext>
          </c:extLst>
        </c:ser>
        <c:ser>
          <c:idx val="40"/>
          <c:order val="30"/>
          <c:tx>
            <c:strRef>
              <c:f>'Perceptual Map Worksheet'!$C$46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A0D-4DC3-99F9-5A67844AD4D0}"/>
            </c:ext>
          </c:extLst>
        </c:ser>
        <c:ser>
          <c:idx val="41"/>
          <c:order val="31"/>
          <c:tx>
            <c:strRef>
              <c:f>'Perceptual Map Worksheet'!$C$47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60000"/>
                  <a:lumOff val="40000"/>
                </a:schemeClr>
              </a:solidFill>
              <a:ln w="9525" cap="flat" cmpd="sng" algn="ctr">
                <a:solidFill>
                  <a:schemeClr val="accent6">
                    <a:lumMod val="60000"/>
                    <a:lumOff val="4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A0D-4DC3-99F9-5A67844AD4D0}"/>
            </c:ext>
          </c:extLst>
        </c:ser>
        <c:ser>
          <c:idx val="42"/>
          <c:order val="32"/>
          <c:tx>
            <c:strRef>
              <c:f>'Perceptual Map Worksheet'!$C$48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A0D-4DC3-99F9-5A67844AD4D0}"/>
            </c:ext>
          </c:extLst>
        </c:ser>
        <c:ser>
          <c:idx val="43"/>
          <c:order val="33"/>
          <c:tx>
            <c:strRef>
              <c:f>'Perceptual Map Worksheet'!$C$49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50000"/>
                </a:schemeClr>
              </a:solidFill>
              <a:ln w="9525" cap="flat" cmpd="sng" algn="ctr">
                <a:solidFill>
                  <a:schemeClr val="accent4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A0D-4DC3-99F9-5A67844AD4D0}"/>
            </c:ext>
          </c:extLst>
        </c:ser>
        <c:ser>
          <c:idx val="44"/>
          <c:order val="34"/>
          <c:tx>
            <c:strRef>
              <c:f>'Perceptual Map Worksheet'!$C$50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50000"/>
                </a:schemeClr>
              </a:solidFill>
              <a:ln w="9525" cap="flat" cmpd="sng" algn="ctr">
                <a:solidFill>
                  <a:schemeClr val="accent6">
                    <a:lumMod val="5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A0D-4DC3-99F9-5A67844AD4D0}"/>
            </c:ext>
          </c:extLst>
        </c:ser>
        <c:ser>
          <c:idx val="45"/>
          <c:order val="35"/>
          <c:tx>
            <c:strRef>
              <c:f>'Perceptual Map Worksheet'!$C$51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2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2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A0D-4DC3-99F9-5A67844AD4D0}"/>
            </c:ext>
          </c:extLst>
        </c:ser>
        <c:ser>
          <c:idx val="46"/>
          <c:order val="36"/>
          <c:tx>
            <c:strRef>
              <c:f>'Perceptual Map Worksheet'!$C$52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4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4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A0D-4DC3-99F9-5A67844AD4D0}"/>
            </c:ext>
          </c:extLst>
        </c:ser>
        <c:ser>
          <c:idx val="47"/>
          <c:order val="37"/>
          <c:tx>
            <c:strRef>
              <c:f>'Perceptual Map Worksheet'!$C$53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accent6">
                  <a:lumMod val="70000"/>
                  <a:lumOff val="30000"/>
                </a:schemeClr>
              </a:solidFill>
              <a:ln w="9525" cap="flat" cmpd="sng" algn="ctr">
                <a:solidFill>
                  <a:schemeClr val="accent6">
                    <a:lumMod val="70000"/>
                    <a:lumOff val="3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A0D-4DC3-99F9-5A67844AD4D0}"/>
            </c:ext>
          </c:extLst>
        </c:ser>
        <c:ser>
          <c:idx val="48"/>
          <c:order val="38"/>
          <c:tx>
            <c:strRef>
              <c:f>'Perceptual Map Worksheet'!$C$54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2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9A0D-4DC3-99F9-5A67844AD4D0}"/>
            </c:ext>
          </c:extLst>
        </c:ser>
        <c:ser>
          <c:idx val="49"/>
          <c:order val="39"/>
          <c:tx>
            <c:strRef>
              <c:f>'Perceptual Map Worksheet'!$C$55</c:f>
              <c:strCache>
                <c:ptCount val="1"/>
              </c:strCache>
            </c:strRef>
          </c:tx>
          <c:spPr>
            <a:ln w="28575" cap="rnd" cmpd="sng" algn="ctr">
              <a:noFill/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lumMod val="70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9A0D-4DC3-99F9-5A67844AD4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4888975"/>
        <c:axId val="1"/>
      </c:scatterChart>
      <c:catAx>
        <c:axId val="94888975"/>
        <c:scaling>
          <c:orientation val="maxMin"/>
        </c:scaling>
        <c:delete val="1"/>
        <c:axPos val="b"/>
        <c:numFmt formatCode="#,##0.00" sourceLinked="1"/>
        <c:majorTickMark val="out"/>
        <c:minorTickMark val="none"/>
        <c:tickLblPos val="nextTo"/>
        <c:crossAx val="1"/>
        <c:crossesAt val="0"/>
        <c:auto val="1"/>
        <c:lblAlgn val="ctr"/>
        <c:lblOffset val="100"/>
        <c:tickMarkSkip val="1"/>
        <c:noMultiLvlLbl val="1"/>
      </c:catAx>
      <c:valAx>
        <c:axId val="1"/>
        <c:scaling>
          <c:orientation val="minMax"/>
          <c:max val="1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94888975"/>
        <c:crossesAt val="5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808080"/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'Matrix Maker'!$C$108:$C$110</c:f>
              <c:numCache>
                <c:formatCode>General</c:formatCode>
                <c:ptCount val="3"/>
                <c:pt idx="0">
                  <c:v>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AD-4C8C-9682-1CE32CEEEE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'Matrix Maker'!$D$108:$D$110</c:f>
              <c:numCache>
                <c:formatCode>General</c:formatCode>
                <c:ptCount val="3"/>
                <c:pt idx="0">
                  <c:v>3</c:v>
                </c:pt>
                <c:pt idx="1">
                  <c:v>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AD-4C8C-9682-1CE32CEEEE45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'Matrix Maker'!$E$108:$E$110</c:f>
              <c:numCache>
                <c:formatCode>General</c:formatCode>
                <c:ptCount val="3"/>
                <c:pt idx="1">
                  <c:v>3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AD-4C8C-9682-1CE32CEEE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4767199"/>
        <c:axId val="96043775"/>
      </c:barChart>
      <c:catAx>
        <c:axId val="104767199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3775"/>
        <c:crosses val="autoZero"/>
        <c:auto val="1"/>
        <c:lblAlgn val="ctr"/>
        <c:lblOffset val="100"/>
        <c:noMultiLvlLbl val="0"/>
      </c:catAx>
      <c:valAx>
        <c:axId val="96043775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76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'Perceptual Map Worksheet'!$E$9</c:f>
          <c:strCache>
            <c:ptCount val="1"/>
            <c:pt idx="0">
              <c:v>Example Matrix Map</c:v>
            </c:pt>
          </c:strCache>
        </c:strRef>
      </c:tx>
      <c:layout>
        <c:manualLayout>
          <c:xMode val="edge"/>
          <c:yMode val="edge"/>
          <c:x val="6.5257025798604443E-2"/>
          <c:y val="1.7955000690703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'Perceptual Map Worksheet'!$C$31</c:f>
              <c:strCache>
                <c:ptCount val="1"/>
              </c:strCache>
            </c:strRef>
          </c:tx>
          <c:spPr>
            <a:solidFill>
              <a:srgbClr val="345882"/>
            </a:solidFill>
            <a:ln w="25400">
              <a:noFill/>
            </a:ln>
          </c:spPr>
          <c:invertIfNegative val="0"/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D63-47FE-A9C7-A6DE65EDDDA5}"/>
            </c:ext>
          </c:extLst>
        </c:ser>
        <c:ser>
          <c:idx val="1"/>
          <c:order val="1"/>
          <c:tx>
            <c:strRef>
              <c:f>'Perceptual Map Worksheet'!$C$32</c:f>
              <c:strCache>
                <c:ptCount val="1"/>
              </c:strCache>
            </c:strRef>
          </c:tx>
          <c:spPr>
            <a:solidFill>
              <a:srgbClr val="843533"/>
            </a:solidFill>
            <a:ln w="25400">
              <a:noFill/>
            </a:ln>
          </c:spPr>
          <c:invertIfNegative val="0"/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D63-47FE-A9C7-A6DE65EDDDA5}"/>
            </c:ext>
          </c:extLst>
        </c:ser>
        <c:ser>
          <c:idx val="2"/>
          <c:order val="2"/>
          <c:tx>
            <c:strRef>
              <c:f>'Perceptual Map Worksheet'!$C$33</c:f>
              <c:strCache>
                <c:ptCount val="1"/>
              </c:strCache>
            </c:strRef>
          </c:tx>
          <c:spPr>
            <a:solidFill>
              <a:srgbClr val="6A813B"/>
            </a:solidFill>
            <a:ln w="25400">
              <a:noFill/>
            </a:ln>
          </c:spPr>
          <c:invertIfNegative val="0"/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D63-47FE-A9C7-A6DE65EDDDA5}"/>
            </c:ext>
          </c:extLst>
        </c:ser>
        <c:ser>
          <c:idx val="3"/>
          <c:order val="3"/>
          <c:tx>
            <c:strRef>
              <c:f>'Perceptual Map Worksheet'!$C$34</c:f>
              <c:strCache>
                <c:ptCount val="1"/>
              </c:strCache>
            </c:strRef>
          </c:tx>
          <c:spPr>
            <a:solidFill>
              <a:srgbClr val="57436F"/>
            </a:solidFill>
            <a:ln w="25400">
              <a:noFill/>
            </a:ln>
          </c:spPr>
          <c:invertIfNegative val="0"/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D63-47FE-A9C7-A6DE65EDDDA5}"/>
            </c:ext>
          </c:extLst>
        </c:ser>
        <c:ser>
          <c:idx val="4"/>
          <c:order val="4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317689"/>
            </a:solidFill>
            <a:ln w="25400">
              <a:noFill/>
            </a:ln>
          </c:spPr>
          <c:invertIfNegative val="0"/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D63-47FE-A9C7-A6DE65EDDDA5}"/>
            </c:ext>
          </c:extLst>
        </c:ser>
        <c:ser>
          <c:idx val="5"/>
          <c:order val="5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AB662E"/>
            </a:solidFill>
            <a:ln w="25400">
              <a:noFill/>
            </a:ln>
          </c:spPr>
          <c:invertIfNegative val="0"/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D63-47FE-A9C7-A6DE65EDDDA5}"/>
            </c:ext>
          </c:extLst>
        </c:ser>
        <c:ser>
          <c:idx val="6"/>
          <c:order val="6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3C6494"/>
            </a:solidFill>
            <a:ln w="25400">
              <a:noFill/>
            </a:ln>
          </c:spPr>
          <c:invertIfNegative val="0"/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D63-47FE-A9C7-A6DE65EDDDA5}"/>
            </c:ext>
          </c:extLst>
        </c:ser>
        <c:ser>
          <c:idx val="7"/>
          <c:order val="7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963D3B"/>
            </a:solidFill>
            <a:ln w="25400">
              <a:noFill/>
            </a:ln>
          </c:spPr>
          <c:invertIfNegative val="0"/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D63-47FE-A9C7-A6DE65EDDDA5}"/>
            </c:ext>
          </c:extLst>
        </c:ser>
        <c:ser>
          <c:idx val="8"/>
          <c:order val="8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799244"/>
            </a:solidFill>
            <a:ln w="25400">
              <a:noFill/>
            </a:ln>
          </c:spPr>
          <c:invertIfNegative val="0"/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D63-47FE-A9C7-A6DE65EDDDA5}"/>
            </c:ext>
          </c:extLst>
        </c:ser>
        <c:ser>
          <c:idx val="9"/>
          <c:order val="9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634D7E"/>
            </a:solidFill>
            <a:ln w="25400">
              <a:noFill/>
            </a:ln>
          </c:spPr>
          <c:invertIfNegative val="0"/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D63-47FE-A9C7-A6DE65EDDDA5}"/>
            </c:ext>
          </c:extLst>
        </c:ser>
        <c:ser>
          <c:idx val="10"/>
          <c:order val="10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39869B"/>
            </a:solidFill>
            <a:ln w="25400">
              <a:noFill/>
            </a:ln>
          </c:spPr>
          <c:invertIfNegative val="0"/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D63-47FE-A9C7-A6DE65EDDDA5}"/>
            </c:ext>
          </c:extLst>
        </c:ser>
        <c:ser>
          <c:idx val="11"/>
          <c:order val="11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C27535"/>
            </a:solidFill>
            <a:ln w="25400">
              <a:noFill/>
            </a:ln>
          </c:spPr>
          <c:invertIfNegative val="0"/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D63-47FE-A9C7-A6DE65EDDDA5}"/>
            </c:ext>
          </c:extLst>
        </c:ser>
        <c:ser>
          <c:idx val="12"/>
          <c:order val="12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436FA3"/>
            </a:solidFill>
            <a:ln w="25400">
              <a:noFill/>
            </a:ln>
          </c:spPr>
          <c:invertIfNegative val="0"/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D63-47FE-A9C7-A6DE65EDDDA5}"/>
            </c:ext>
          </c:extLst>
        </c:ser>
        <c:ser>
          <c:idx val="13"/>
          <c:order val="13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A64441"/>
            </a:solidFill>
            <a:ln w="25400">
              <a:noFill/>
            </a:ln>
          </c:spPr>
          <c:invertIfNegative val="0"/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D63-47FE-A9C7-A6DE65EDDDA5}"/>
            </c:ext>
          </c:extLst>
        </c:ser>
        <c:ser>
          <c:idx val="14"/>
          <c:order val="14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85A14C"/>
            </a:solidFill>
            <a:ln w="25400">
              <a:noFill/>
            </a:ln>
          </c:spPr>
          <c:invertIfNegative val="0"/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D63-47FE-A9C7-A6DE65EDDDA5}"/>
            </c:ext>
          </c:extLst>
        </c:ser>
        <c:ser>
          <c:idx val="15"/>
          <c:order val="15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6E558B"/>
            </a:solidFill>
            <a:ln w="25400">
              <a:noFill/>
            </a:ln>
          </c:spPr>
          <c:invertIfNegative val="0"/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D63-47FE-A9C7-A6DE65EDDDA5}"/>
            </c:ext>
          </c:extLst>
        </c:ser>
        <c:ser>
          <c:idx val="16"/>
          <c:order val="16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4094AB"/>
            </a:solidFill>
            <a:ln w="25400">
              <a:noFill/>
            </a:ln>
          </c:spPr>
          <c:invertIfNegative val="0"/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D63-47FE-A9C7-A6DE65EDDDA5}"/>
            </c:ext>
          </c:extLst>
        </c:ser>
        <c:ser>
          <c:idx val="17"/>
          <c:order val="17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D6813B"/>
            </a:solidFill>
            <a:ln w="25400">
              <a:noFill/>
            </a:ln>
          </c:spPr>
          <c:invertIfNegative val="0"/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D63-47FE-A9C7-A6DE65EDDDA5}"/>
            </c:ext>
          </c:extLst>
        </c:ser>
        <c:ser>
          <c:idx val="18"/>
          <c:order val="18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4978B1"/>
            </a:solidFill>
            <a:ln w="25400">
              <a:noFill/>
            </a:ln>
          </c:spPr>
          <c:invertIfNegative val="0"/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D63-47FE-A9C7-A6DE65EDDDA5}"/>
            </c:ext>
          </c:extLst>
        </c:ser>
        <c:ser>
          <c:idx val="19"/>
          <c:order val="19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B34A47"/>
            </a:solidFill>
            <a:ln w="25400">
              <a:noFill/>
            </a:ln>
          </c:spPr>
          <c:invertIfNegative val="0"/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D63-47FE-A9C7-A6DE65EDDDA5}"/>
            </c:ext>
          </c:extLst>
        </c:ser>
        <c:ser>
          <c:idx val="20"/>
          <c:order val="20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91AF53"/>
            </a:solidFill>
            <a:ln w="25400">
              <a:noFill/>
            </a:ln>
          </c:spPr>
          <c:invertIfNegative val="0"/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D63-47FE-A9C7-A6DE65EDDDA5}"/>
            </c:ext>
          </c:extLst>
        </c:ser>
        <c:ser>
          <c:idx val="21"/>
          <c:order val="21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775D97"/>
            </a:solidFill>
            <a:ln w="25400">
              <a:noFill/>
            </a:ln>
          </c:spPr>
          <c:invertIfNegative val="0"/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D63-47FE-A9C7-A6DE65EDDDA5}"/>
            </c:ext>
          </c:extLst>
        </c:ser>
        <c:ser>
          <c:idx val="22"/>
          <c:order val="22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6A1B9"/>
            </a:solidFill>
            <a:ln w="25400">
              <a:noFill/>
            </a:ln>
          </c:spPr>
          <c:invertIfNegative val="0"/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D63-47FE-A9C7-A6DE65EDDDA5}"/>
            </c:ext>
          </c:extLst>
        </c:ser>
        <c:ser>
          <c:idx val="23"/>
          <c:order val="23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E78C41"/>
            </a:solidFill>
            <a:ln w="25400">
              <a:noFill/>
            </a:ln>
          </c:spPr>
          <c:invertIfNegative val="0"/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D63-47FE-A9C7-A6DE65EDDDA5}"/>
            </c:ext>
          </c:extLst>
        </c:ser>
        <c:ser>
          <c:idx val="24"/>
          <c:order val="24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D63-47FE-A9C7-A6DE65EDDDA5}"/>
            </c:ext>
          </c:extLst>
        </c:ser>
        <c:ser>
          <c:idx val="25"/>
          <c:order val="25"/>
          <c:tx>
            <c:strRef>
              <c:f>'Perceptual Map Worksheet'!$C$31</c:f>
              <c:strCache>
                <c:ptCount val="1"/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D63-47FE-A9C7-A6DE65EDDDA5}"/>
            </c:ext>
          </c:extLst>
        </c:ser>
        <c:ser>
          <c:idx val="26"/>
          <c:order val="26"/>
          <c:tx>
            <c:strRef>
              <c:f>'Perceptual Map Worksheet'!$C$32</c:f>
              <c:strCache>
                <c:ptCount val="1"/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D63-47FE-A9C7-A6DE65EDDDA5}"/>
            </c:ext>
          </c:extLst>
        </c:ser>
        <c:ser>
          <c:idx val="27"/>
          <c:order val="27"/>
          <c:tx>
            <c:strRef>
              <c:f>'Perceptual Map Worksheet'!$C$33</c:f>
              <c:strCache>
                <c:ptCount val="1"/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D63-47FE-A9C7-A6DE65EDDDA5}"/>
            </c:ext>
          </c:extLst>
        </c:ser>
        <c:ser>
          <c:idx val="28"/>
          <c:order val="28"/>
          <c:tx>
            <c:strRef>
              <c:f>'Perceptual Map Worksheet'!$C$34</c:f>
              <c:strCache>
                <c:ptCount val="1"/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D63-47FE-A9C7-A6DE65EDDDA5}"/>
            </c:ext>
          </c:extLst>
        </c:ser>
        <c:ser>
          <c:idx val="29"/>
          <c:order val="29"/>
          <c:tx>
            <c:strRef>
              <c:f>'Perceptual Map Worksheet'!$C$35</c:f>
              <c:strCache>
                <c:ptCount val="1"/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Worksheet'!$I$35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D63-47FE-A9C7-A6DE65EDDDA5}"/>
            </c:ext>
          </c:extLst>
        </c:ser>
        <c:ser>
          <c:idx val="30"/>
          <c:order val="30"/>
          <c:tx>
            <c:strRef>
              <c:f>'Perceptual Map Worksheet'!$C$36</c:f>
              <c:strCache>
                <c:ptCount val="1"/>
              </c:strCache>
            </c:strRef>
          </c:tx>
          <c:spPr>
            <a:solidFill>
              <a:srgbClr val="7E9BC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D63-47FE-A9C7-A6DE65EDDDA5}"/>
            </c:ext>
          </c:extLst>
        </c:ser>
        <c:ser>
          <c:idx val="31"/>
          <c:order val="31"/>
          <c:tx>
            <c:strRef>
              <c:f>'Perceptual Map Worksheet'!$C$37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D63-47FE-A9C7-A6DE65EDDDA5}"/>
            </c:ext>
          </c:extLst>
        </c:ser>
        <c:ser>
          <c:idx val="32"/>
          <c:order val="32"/>
          <c:tx>
            <c:strRef>
              <c:f>'Perceptual Map Worksheet'!$C$38</c:f>
              <c:strCache>
                <c:ptCount val="1"/>
              </c:strCache>
            </c:strRef>
          </c:tx>
          <c:spPr>
            <a:solidFill>
              <a:srgbClr val="AEC68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D63-47FE-A9C7-A6DE65EDDDA5}"/>
            </c:ext>
          </c:extLst>
        </c:ser>
        <c:ser>
          <c:idx val="33"/>
          <c:order val="33"/>
          <c:tx>
            <c:strRef>
              <c:f>'Perceptual Map Worksheet'!$C$39</c:f>
              <c:strCache>
                <c:ptCount val="1"/>
              </c:strCache>
            </c:strRef>
          </c:tx>
          <c:spPr>
            <a:solidFill>
              <a:srgbClr val="9B89B3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Worksheet'!$G$39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Worksheet'!$I$39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D63-47FE-A9C7-A6DE65EDDDA5}"/>
            </c:ext>
          </c:extLst>
        </c:ser>
        <c:ser>
          <c:idx val="34"/>
          <c:order val="34"/>
          <c:tx>
            <c:strRef>
              <c:f>'Perceptual Map Worksheet'!$C$40</c:f>
              <c:strCache>
                <c:ptCount val="1"/>
              </c:strCache>
            </c:strRef>
          </c:tx>
          <c:spPr>
            <a:solidFill>
              <a:srgbClr val="7CBBC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D63-47FE-A9C7-A6DE65EDDDA5}"/>
            </c:ext>
          </c:extLst>
        </c:ser>
        <c:ser>
          <c:idx val="35"/>
          <c:order val="35"/>
          <c:tx>
            <c:strRef>
              <c:f>'Perceptual Map Worksheet'!$C$41</c:f>
              <c:strCache>
                <c:ptCount val="1"/>
              </c:strCache>
            </c:strRef>
          </c:tx>
          <c:spPr>
            <a:solidFill>
              <a:srgbClr val="F8AA7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D63-47FE-A9C7-A6DE65EDDDA5}"/>
            </c:ext>
          </c:extLst>
        </c:ser>
        <c:ser>
          <c:idx val="36"/>
          <c:order val="36"/>
          <c:tx>
            <c:strRef>
              <c:f>'Perceptual Map Worksheet'!$C$42</c:f>
              <c:strCache>
                <c:ptCount val="1"/>
              </c:strCache>
            </c:strRef>
          </c:tx>
          <c:spPr>
            <a:solidFill>
              <a:srgbClr val="DD0806"/>
            </a:solidFill>
            <a:ln w="12700">
              <a:solidFill>
                <a:srgbClr val="DD0806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D63-47FE-A9C7-A6DE65EDDDA5}"/>
            </c:ext>
          </c:extLst>
        </c:ser>
        <c:ser>
          <c:idx val="37"/>
          <c:order val="37"/>
          <c:tx>
            <c:strRef>
              <c:f>'Perceptual Map Worksheet'!$C$43</c:f>
              <c:strCache>
                <c:ptCount val="1"/>
              </c:strCache>
            </c:strRef>
          </c:tx>
          <c:spPr>
            <a:solidFill>
              <a:srgbClr val="D49D9C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D63-47FE-A9C7-A6DE65EDDDA5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D63-47FE-A9C7-A6DE65EDDDA5}"/>
            </c:ext>
          </c:extLst>
        </c:ser>
        <c:ser>
          <c:idx val="38"/>
          <c:order val="38"/>
          <c:tx>
            <c:strRef>
              <c:f>'Perceptual Map Worksheet'!$C$44</c:f>
              <c:strCache>
                <c:ptCount val="1"/>
              </c:strCache>
            </c:strRef>
          </c:tx>
          <c:spPr>
            <a:solidFill>
              <a:srgbClr val="BED1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D63-47FE-A9C7-A6DE65EDDDA5}"/>
            </c:ext>
          </c:extLst>
        </c:ser>
        <c:ser>
          <c:idx val="39"/>
          <c:order val="39"/>
          <c:tx>
            <c:strRef>
              <c:f>'Perceptual Map Worksheet'!$C$45</c:f>
              <c:strCache>
                <c:ptCount val="1"/>
              </c:strCache>
            </c:strRef>
          </c:tx>
          <c:spPr>
            <a:solidFill>
              <a:srgbClr val="B0A4C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D63-47FE-A9C7-A6DE65EDDDA5}"/>
            </c:ext>
          </c:extLst>
        </c:ser>
        <c:ser>
          <c:idx val="40"/>
          <c:order val="40"/>
          <c:tx>
            <c:strRef>
              <c:f>'Perceptual Map Worksheet'!$C$46</c:f>
              <c:strCache>
                <c:ptCount val="1"/>
              </c:strCache>
            </c:strRef>
          </c:tx>
          <c:spPr>
            <a:solidFill>
              <a:srgbClr val="9CC8D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Worksheet'!$G$46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D63-47FE-A9C7-A6DE65EDDDA5}"/>
            </c:ext>
          </c:extLst>
        </c:ser>
        <c:ser>
          <c:idx val="41"/>
          <c:order val="41"/>
          <c:tx>
            <c:strRef>
              <c:f>'Perceptual Map Worksheet'!$C$47</c:f>
              <c:strCache>
                <c:ptCount val="1"/>
              </c:strCache>
            </c:strRef>
          </c:tx>
          <c:spPr>
            <a:solidFill>
              <a:srgbClr val="F9BB9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Worksheet'!$G$47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D63-47FE-A9C7-A6DE65EDDDA5}"/>
            </c:ext>
          </c:extLst>
        </c:ser>
        <c:ser>
          <c:idx val="42"/>
          <c:order val="42"/>
          <c:tx>
            <c:strRef>
              <c:f>'Perceptual Map Worksheet'!$C$48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Worksheet'!$G$48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D63-47FE-A9C7-A6DE65EDDDA5}"/>
            </c:ext>
          </c:extLst>
        </c:ser>
        <c:ser>
          <c:idx val="43"/>
          <c:order val="43"/>
          <c:tx>
            <c:strRef>
              <c:f>'Perceptual Map Worksheet'!$C$49</c:f>
              <c:strCache>
                <c:ptCount val="1"/>
              </c:strCache>
            </c:strRef>
          </c:tx>
          <c:spPr>
            <a:solidFill>
              <a:srgbClr val="DDB6B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Worksheet'!$G$49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Worksheet'!$I$49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D63-47FE-A9C7-A6DE65EDDDA5}"/>
            </c:ext>
          </c:extLst>
        </c:ser>
        <c:ser>
          <c:idx val="44"/>
          <c:order val="44"/>
          <c:tx>
            <c:strRef>
              <c:f>'Perceptual Map Worksheet'!$C$50</c:f>
              <c:strCache>
                <c:ptCount val="1"/>
              </c:strCache>
            </c:strRef>
          </c:tx>
          <c:spPr>
            <a:solidFill>
              <a:srgbClr val="CDDBB8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Worksheet'!$G$50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D63-47FE-A9C7-A6DE65EDDDA5}"/>
            </c:ext>
          </c:extLst>
        </c:ser>
        <c:ser>
          <c:idx val="45"/>
          <c:order val="45"/>
          <c:tx>
            <c:strRef>
              <c:f>'Perceptual Map Worksheet'!$C$51</c:f>
              <c:strCache>
                <c:ptCount val="1"/>
              </c:strCache>
            </c:strRef>
          </c:tx>
          <c:spPr>
            <a:solidFill>
              <a:srgbClr val="C3BAD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Worksheet'!$G$51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D63-47FE-A9C7-A6DE65EDDDA5}"/>
            </c:ext>
          </c:extLst>
        </c:ser>
        <c:ser>
          <c:idx val="46"/>
          <c:order val="46"/>
          <c:tx>
            <c:strRef>
              <c:f>'Perceptual Map Worksheet'!$C$52</c:f>
              <c:strCache>
                <c:ptCount val="1"/>
              </c:strCache>
            </c:strRef>
          </c:tx>
          <c:spPr>
            <a:solidFill>
              <a:srgbClr val="B5D4E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Worksheet'!$G$52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D63-47FE-A9C7-A6DE65EDDDA5}"/>
            </c:ext>
          </c:extLst>
        </c:ser>
        <c:ser>
          <c:idx val="47"/>
          <c:order val="47"/>
          <c:tx>
            <c:strRef>
              <c:f>'Perceptual Map Worksheet'!$C$53</c:f>
              <c:strCache>
                <c:ptCount val="1"/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Worksheet'!$G$53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D63-47FE-A9C7-A6DE65EDDDA5}"/>
            </c:ext>
          </c:extLst>
        </c:ser>
        <c:ser>
          <c:idx val="48"/>
          <c:order val="48"/>
          <c:tx>
            <c:strRef>
              <c:f>'Perceptual Map Worksheet'!$C$54</c:f>
              <c:strCache>
                <c:ptCount val="1"/>
              </c:strCache>
            </c:strRef>
          </c:tx>
          <c:spPr>
            <a:solidFill>
              <a:srgbClr val="CBD4E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Worksheet'!$G$54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D63-47FE-A9C7-A6DE65EDDDA5}"/>
            </c:ext>
          </c:extLst>
        </c:ser>
        <c:ser>
          <c:idx val="49"/>
          <c:order val="49"/>
          <c:tx>
            <c:strRef>
              <c:f>'Perceptual Map Worksheet'!$C$55</c:f>
              <c:strCache>
                <c:ptCount val="1"/>
              </c:strCache>
            </c:strRef>
          </c:tx>
          <c:spPr>
            <a:solidFill>
              <a:srgbClr val="E6CBC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'Perceptual Map Worksheet'!$E$55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xVal>
          <c:yVal>
            <c:numRef>
              <c:f>'Perceptual Map Worksheet'!$G$55</c:f>
              <c:numCache>
                <c:formatCode>#,##0.00</c:formatCode>
                <c:ptCount val="1"/>
                <c:pt idx="0">
                  <c:v>#N/A</c:v>
                </c:pt>
              </c:numCache>
            </c:numRef>
          </c:yVal>
          <c:bubbleSize>
            <c:numRef>
              <c:f>'Perceptual Map Worksheet'!$I$55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D63-47FE-A9C7-A6DE65EDD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94888975"/>
        <c:axId val="1"/>
      </c:bubbleChart>
      <c:valAx>
        <c:axId val="94888975"/>
        <c:scaling>
          <c:orientation val="minMax"/>
          <c:max val="10"/>
          <c:min val="0"/>
        </c:scaling>
        <c:delete val="0"/>
        <c:axPos val="b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l"/>
        <c:numFmt formatCode="#,##0.00" sourceLinked="1"/>
        <c:majorTickMark val="none"/>
        <c:minorTickMark val="none"/>
        <c:tickLblPos val="none"/>
        <c:spPr>
          <a:ln w="3175">
            <a:solidFill>
              <a:srgbClr val="808080"/>
            </a:solidFill>
            <a:prstDash val="solid"/>
          </a:ln>
        </c:spPr>
        <c:crossAx val="94888975"/>
        <c:crossesAt val="5"/>
        <c:crossBetween val="midCat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 alignWithMargins="0"/>
    <c:pageMargins b="1" l="0.75" r="0.75" t="1" header="0.3" footer="0.3"/>
    <c:pageSetup orientation="portrait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180975</xdr:colOff>
      <xdr:row>8</xdr:row>
      <xdr:rowOff>104775</xdr:rowOff>
    </xdr:from>
    <xdr:to>
      <xdr:col>18</xdr:col>
      <xdr:colOff>2038350</xdr:colOff>
      <xdr:row>9</xdr:row>
      <xdr:rowOff>276225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889B3490-A494-48C2-9E5F-4379AFF457D2}"/>
            </a:ext>
          </a:extLst>
        </xdr:cNvPr>
        <xdr:cNvSpPr/>
      </xdr:nvSpPr>
      <xdr:spPr>
        <a:xfrm>
          <a:off x="12534900" y="1657350"/>
          <a:ext cx="1857375" cy="3619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18</xdr:col>
      <xdr:colOff>180975</xdr:colOff>
      <xdr:row>37</xdr:row>
      <xdr:rowOff>104775</xdr:rowOff>
    </xdr:from>
    <xdr:to>
      <xdr:col>18</xdr:col>
      <xdr:colOff>2038350</xdr:colOff>
      <xdr:row>38</xdr:row>
      <xdr:rowOff>276225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7B6D1F35-041E-4A7A-AA9D-E23DE947F691}"/>
            </a:ext>
          </a:extLst>
        </xdr:cNvPr>
        <xdr:cNvSpPr/>
      </xdr:nvSpPr>
      <xdr:spPr>
        <a:xfrm>
          <a:off x="12534900" y="1657350"/>
          <a:ext cx="1857375" cy="361950"/>
        </a:xfrm>
        <a:prstGeom prst="righ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201082</xdr:colOff>
      <xdr:row>70</xdr:row>
      <xdr:rowOff>105836</xdr:rowOff>
    </xdr:from>
    <xdr:to>
      <xdr:col>13</xdr:col>
      <xdr:colOff>638175</xdr:colOff>
      <xdr:row>110</xdr:row>
      <xdr:rowOff>148167</xdr:rowOff>
    </xdr:to>
    <xdr:graphicFrame macro="">
      <xdr:nvGraphicFramePr>
        <xdr:cNvPr id="5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E9C4BB5F-80AC-48B3-89C7-5769AF69027E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222250</xdr:colOff>
      <xdr:row>3</xdr:row>
      <xdr:rowOff>127000</xdr:rowOff>
    </xdr:from>
    <xdr:to>
      <xdr:col>1</xdr:col>
      <xdr:colOff>592667</xdr:colOff>
      <xdr:row>14</xdr:row>
      <xdr:rowOff>95250</xdr:rowOff>
    </xdr:to>
    <xdr:sp macro="" textlink="">
      <xdr:nvSpPr>
        <xdr:cNvPr id="2" name="Arrow: Down 1">
          <a:extLst>
            <a:ext uri="{FF2B5EF4-FFF2-40B4-BE49-F238E27FC236}">
              <a16:creationId xmlns:a16="http://schemas.microsoft.com/office/drawing/2014/main" id="{12239BA8-6E45-42F7-80A3-355CFE08B20E}"/>
            </a:ext>
          </a:extLst>
        </xdr:cNvPr>
        <xdr:cNvSpPr/>
      </xdr:nvSpPr>
      <xdr:spPr>
        <a:xfrm>
          <a:off x="222250" y="1090083"/>
          <a:ext cx="666750" cy="293158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232834</xdr:colOff>
      <xdr:row>18</xdr:row>
      <xdr:rowOff>21167</xdr:rowOff>
    </xdr:from>
    <xdr:to>
      <xdr:col>1</xdr:col>
      <xdr:colOff>603251</xdr:colOff>
      <xdr:row>38</xdr:row>
      <xdr:rowOff>127000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349036BC-9501-4967-A806-DB9DCDF32727}"/>
            </a:ext>
          </a:extLst>
        </xdr:cNvPr>
        <xdr:cNvSpPr/>
      </xdr:nvSpPr>
      <xdr:spPr>
        <a:xfrm>
          <a:off x="232834" y="4878917"/>
          <a:ext cx="666750" cy="4815416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0</xdr:col>
      <xdr:colOff>205317</xdr:colOff>
      <xdr:row>47</xdr:row>
      <xdr:rowOff>67734</xdr:rowOff>
    </xdr:from>
    <xdr:to>
      <xdr:col>1</xdr:col>
      <xdr:colOff>575734</xdr:colOff>
      <xdr:row>70</xdr:row>
      <xdr:rowOff>184150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7036A115-6C71-4262-9B02-AE095007E6C2}"/>
            </a:ext>
          </a:extLst>
        </xdr:cNvPr>
        <xdr:cNvSpPr/>
      </xdr:nvSpPr>
      <xdr:spPr>
        <a:xfrm>
          <a:off x="205317" y="12153901"/>
          <a:ext cx="666750" cy="4815416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211667</xdr:colOff>
      <xdr:row>111</xdr:row>
      <xdr:rowOff>179917</xdr:rowOff>
    </xdr:from>
    <xdr:to>
      <xdr:col>13</xdr:col>
      <xdr:colOff>648760</xdr:colOff>
      <xdr:row>151</xdr:row>
      <xdr:rowOff>148165</xdr:rowOff>
    </xdr:to>
    <xdr:graphicFrame macro="">
      <xdr:nvGraphicFramePr>
        <xdr:cNvPr id="1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E7C40337-778F-4DE1-AEFD-567280301705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52917</xdr:colOff>
      <xdr:row>105</xdr:row>
      <xdr:rowOff>52916</xdr:rowOff>
    </xdr:from>
    <xdr:to>
      <xdr:col>16</xdr:col>
      <xdr:colOff>656167</xdr:colOff>
      <xdr:row>113</xdr:row>
      <xdr:rowOff>179917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E8CF1F8-F3DC-44FA-A0B5-F2E7CFBC6B60}"/>
            </a:ext>
          </a:extLst>
        </xdr:cNvPr>
        <xdr:cNvSpPr txBox="1"/>
      </xdr:nvSpPr>
      <xdr:spPr>
        <a:xfrm>
          <a:off x="10022417" y="24055916"/>
          <a:ext cx="2190750" cy="1651001"/>
        </a:xfrm>
        <a:prstGeom prst="downArrowCallout">
          <a:avLst/>
        </a:prstGeom>
        <a:solidFill>
          <a:srgbClr val="00B0F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/>
            <a:t>Same matrix in black and white</a:t>
          </a:r>
        </a:p>
      </xdr:txBody>
    </xdr:sp>
    <xdr:clientData/>
  </xdr:twoCellAnchor>
  <xdr:twoCellAnchor>
    <xdr:from>
      <xdr:col>15</xdr:col>
      <xdr:colOff>656167</xdr:colOff>
      <xdr:row>72</xdr:row>
      <xdr:rowOff>42333</xdr:rowOff>
    </xdr:from>
    <xdr:to>
      <xdr:col>21</xdr:col>
      <xdr:colOff>74084</xdr:colOff>
      <xdr:row>79</xdr:row>
      <xdr:rowOff>158750</xdr:rowOff>
    </xdr:to>
    <xdr:sp macro="" textlink="">
      <xdr:nvSpPr>
        <xdr:cNvPr id="13" name="Arrow: Left 12">
          <a:extLst>
            <a:ext uri="{FF2B5EF4-FFF2-40B4-BE49-F238E27FC236}">
              <a16:creationId xmlns:a16="http://schemas.microsoft.com/office/drawing/2014/main" id="{D1FF9A8F-5DDA-464E-AF3A-8411D3B44724}"/>
            </a:ext>
          </a:extLst>
        </xdr:cNvPr>
        <xdr:cNvSpPr/>
      </xdr:nvSpPr>
      <xdr:spPr>
        <a:xfrm>
          <a:off x="11419417" y="17758833"/>
          <a:ext cx="6096000" cy="1449917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26</xdr:col>
      <xdr:colOff>603250</xdr:colOff>
      <xdr:row>80</xdr:row>
      <xdr:rowOff>127001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A3A5A5-C8A7-473A-A110-567A73E24594}"/>
            </a:ext>
          </a:extLst>
        </xdr:cNvPr>
        <xdr:cNvSpPr txBox="1"/>
      </xdr:nvSpPr>
      <xdr:spPr>
        <a:xfrm>
          <a:off x="19822583" y="17716500"/>
          <a:ext cx="2190750" cy="1651001"/>
        </a:xfrm>
        <a:prstGeom prst="leftArrowCallout">
          <a:avLst/>
        </a:prstGeom>
        <a:solidFill>
          <a:srgbClr val="00B0F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800" b="1"/>
            <a:t>Matrix</a:t>
          </a:r>
          <a:r>
            <a:rPr lang="en-AU" sz="1800" b="1" baseline="0"/>
            <a:t> is here</a:t>
          </a:r>
          <a:endParaRPr lang="en-AU" sz="1800" b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Market Attractiveness</a:t>
          </a:fld>
          <a:endParaRPr lang="en-US" sz="14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Business Strength</a:t>
          </a:fld>
          <a:endParaRPr lang="en-US" sz="1200"/>
        </a:p>
      </cdr:txBody>
    </cdr:sp>
  </cdr:relSizeAnchor>
  <cdr:relSizeAnchor xmlns:cdr="http://schemas.openxmlformats.org/drawingml/2006/chartDrawing">
    <cdr:from>
      <cdr:x>0.75452</cdr:x>
      <cdr:y>0.94809</cdr:y>
    </cdr:from>
    <cdr:to>
      <cdr:x>0.99504</cdr:x>
      <cdr:y>0.99579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6441016" y="7782984"/>
          <a:ext cx="2053169" cy="391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800" i="0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  <cdr:relSizeAnchor xmlns:cdr="http://schemas.openxmlformats.org/drawingml/2006/chartDrawing">
    <cdr:from>
      <cdr:x>0.35656</cdr:x>
      <cdr:y>0.1101</cdr:y>
    </cdr:from>
    <cdr:to>
      <cdr:x>0.3578</cdr:x>
      <cdr:y>0.93004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8F225BAB-1011-44A6-9F5C-8A23A7FD662E}"/>
            </a:ext>
          </a:extLst>
        </cdr:cNvPr>
        <cdr:cNvCxnSpPr/>
      </cdr:nvCxnSpPr>
      <cdr:spPr>
        <a:xfrm xmlns:a="http://schemas.openxmlformats.org/drawingml/2006/main" flipH="1" flipV="1">
          <a:off x="3043767" y="903816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0.65435</cdr:x>
      <cdr:y>0.10804</cdr:y>
    </cdr:from>
    <cdr:to>
      <cdr:x>0.65559</cdr:x>
      <cdr:y>0.92798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AFFB731-EC40-4C0B-B1BD-7B17F5515362}"/>
            </a:ext>
          </a:extLst>
        </cdr:cNvPr>
        <cdr:cNvCxnSpPr/>
      </cdr:nvCxnSpPr>
      <cdr:spPr>
        <a:xfrm xmlns:a="http://schemas.openxmlformats.org/drawingml/2006/main" flipH="1" flipV="1">
          <a:off x="5585884" y="886883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0.06644</cdr:x>
      <cdr:y>0.3767</cdr:y>
    </cdr:from>
    <cdr:to>
      <cdr:x>0.9504</cdr:x>
      <cdr:y>0.37799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988486FD-B6AC-4DC7-82B3-C235DB474627}"/>
            </a:ext>
          </a:extLst>
        </cdr:cNvPr>
        <cdr:cNvCxnSpPr/>
      </cdr:nvCxnSpPr>
      <cdr:spPr>
        <a:xfrm xmlns:a="http://schemas.openxmlformats.org/drawingml/2006/main" flipV="1">
          <a:off x="568399" y="2886372"/>
          <a:ext cx="7561845" cy="98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0.06298</cdr:x>
      <cdr:y>0.6532</cdr:y>
    </cdr:from>
    <cdr:to>
      <cdr:x>0.94694</cdr:x>
      <cdr:y>0.65448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4765DD2B-ABEE-46F9-A127-5829443A100B}"/>
            </a:ext>
          </a:extLst>
        </cdr:cNvPr>
        <cdr:cNvCxnSpPr/>
      </cdr:nvCxnSpPr>
      <cdr:spPr>
        <a:xfrm xmlns:a="http://schemas.openxmlformats.org/drawingml/2006/main" flipV="1">
          <a:off x="538788" y="5005016"/>
          <a:ext cx="7561844" cy="98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0.06669</cdr:x>
      <cdr:y>0.9278</cdr:y>
    </cdr:from>
    <cdr:to>
      <cdr:x>0.95065</cdr:x>
      <cdr:y>0.92909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70538" y="7109092"/>
          <a:ext cx="7561844" cy="98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0.10804</cdr:y>
    </cdr:from>
    <cdr:to>
      <cdr:x>0.94818</cdr:x>
      <cdr:y>0.10933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886884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0.10933</cdr:y>
    </cdr:from>
    <cdr:to>
      <cdr:x>0.0667</cdr:x>
      <cdr:y>0.92927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558800" y="897467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0.94941</cdr:x>
      <cdr:y>0.10675</cdr:y>
    </cdr:from>
    <cdr:to>
      <cdr:x>0.95065</cdr:x>
      <cdr:y>0.92669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8121750" y="817954"/>
          <a:ext cx="10608" cy="6282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noFill xmlns:a="http://schemas.openxmlformats.org/drawingml/2006/main"/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Market Attractiveness</a:t>
          </a:fld>
          <a:endParaRPr lang="en-US" sz="14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noFill xmlns:a="http://schemas.openxmlformats.org/drawingml/2006/main"/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Business Strength</a:t>
          </a:fld>
          <a:endParaRPr lang="en-US" sz="1200"/>
        </a:p>
      </cdr:txBody>
    </cdr:sp>
  </cdr:relSizeAnchor>
  <cdr:relSizeAnchor xmlns:cdr="http://schemas.openxmlformats.org/drawingml/2006/chartDrawing">
    <cdr:from>
      <cdr:x>0.75452</cdr:x>
      <cdr:y>0.94809</cdr:y>
    </cdr:from>
    <cdr:to>
      <cdr:x>0.99504</cdr:x>
      <cdr:y>0.99579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6441016" y="7782984"/>
          <a:ext cx="2053169" cy="391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800" i="0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  <cdr:relSizeAnchor xmlns:cdr="http://schemas.openxmlformats.org/drawingml/2006/chartDrawing">
    <cdr:from>
      <cdr:x>0.35656</cdr:x>
      <cdr:y>0.1101</cdr:y>
    </cdr:from>
    <cdr:to>
      <cdr:x>0.3578</cdr:x>
      <cdr:y>0.93004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8F225BAB-1011-44A6-9F5C-8A23A7FD662E}"/>
            </a:ext>
          </a:extLst>
        </cdr:cNvPr>
        <cdr:cNvCxnSpPr/>
      </cdr:nvCxnSpPr>
      <cdr:spPr>
        <a:xfrm xmlns:a="http://schemas.openxmlformats.org/drawingml/2006/main" flipH="1" flipV="1">
          <a:off x="3043767" y="903816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0.65435</cdr:x>
      <cdr:y>0.10804</cdr:y>
    </cdr:from>
    <cdr:to>
      <cdr:x>0.65559</cdr:x>
      <cdr:y>0.92798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AFFB731-EC40-4C0B-B1BD-7B17F5515362}"/>
            </a:ext>
          </a:extLst>
        </cdr:cNvPr>
        <cdr:cNvCxnSpPr/>
      </cdr:nvCxnSpPr>
      <cdr:spPr>
        <a:xfrm xmlns:a="http://schemas.openxmlformats.org/drawingml/2006/main" flipH="1" flipV="1">
          <a:off x="5585884" y="886883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0.06644</cdr:x>
      <cdr:y>0.3767</cdr:y>
    </cdr:from>
    <cdr:to>
      <cdr:x>0.9504</cdr:x>
      <cdr:y>0.37799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988486FD-B6AC-4DC7-82B3-C235DB474627}"/>
            </a:ext>
          </a:extLst>
        </cdr:cNvPr>
        <cdr:cNvCxnSpPr/>
      </cdr:nvCxnSpPr>
      <cdr:spPr>
        <a:xfrm xmlns:a="http://schemas.openxmlformats.org/drawingml/2006/main" flipV="1">
          <a:off x="568399" y="2886372"/>
          <a:ext cx="7561845" cy="98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0.06298</cdr:x>
      <cdr:y>0.6532</cdr:y>
    </cdr:from>
    <cdr:to>
      <cdr:x>0.94694</cdr:x>
      <cdr:y>0.65448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4765DD2B-ABEE-46F9-A127-5829443A100B}"/>
            </a:ext>
          </a:extLst>
        </cdr:cNvPr>
        <cdr:cNvCxnSpPr/>
      </cdr:nvCxnSpPr>
      <cdr:spPr>
        <a:xfrm xmlns:a="http://schemas.openxmlformats.org/drawingml/2006/main" flipV="1">
          <a:off x="538788" y="5005016"/>
          <a:ext cx="7561844" cy="98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0.92642</cdr:y>
    </cdr:from>
    <cdr:to>
      <cdr:x>0.94942</cdr:x>
      <cdr:y>0.92771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59954" y="7098509"/>
          <a:ext cx="7561844" cy="98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0.10804</cdr:y>
    </cdr:from>
    <cdr:to>
      <cdr:x>0.94818</cdr:x>
      <cdr:y>0.10933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886884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0.10933</cdr:y>
    </cdr:from>
    <cdr:to>
      <cdr:x>0.0667</cdr:x>
      <cdr:y>0.92927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558800" y="897467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0.94941</cdr:x>
      <cdr:y>0.10675</cdr:y>
    </cdr:from>
    <cdr:to>
      <cdr:x>0.95065</cdr:x>
      <cdr:y>0.92669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8121750" y="817954"/>
          <a:ext cx="10608" cy="62826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247650</xdr:colOff>
      <xdr:row>13</xdr:row>
      <xdr:rowOff>209549</xdr:rowOff>
    </xdr:from>
    <xdr:to>
      <xdr:col>8</xdr:col>
      <xdr:colOff>2171699</xdr:colOff>
      <xdr:row>22</xdr:row>
      <xdr:rowOff>180974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13B93F-B580-40D1-B359-77879E835E46}"/>
            </a:ext>
          </a:extLst>
        </xdr:cNvPr>
        <xdr:cNvSpPr txBox="1"/>
      </xdr:nvSpPr>
      <xdr:spPr>
        <a:xfrm>
          <a:off x="10448925" y="3505199"/>
          <a:ext cx="1924049" cy="1866900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Mini</a:t>
          </a:r>
          <a:r>
            <a:rPr lang="en-US" sz="1100" b="1" baseline="0"/>
            <a:t> sample above</a:t>
          </a:r>
        </a:p>
        <a:p>
          <a:pPr algn="ctr">
            <a:lnSpc>
              <a:spcPts val="1200"/>
            </a:lnSpc>
          </a:pPr>
          <a:endParaRPr lang="en-US" sz="1100" b="1" baseline="0"/>
        </a:p>
        <a:p>
          <a:pPr algn="ctr">
            <a:lnSpc>
              <a:spcPts val="1200"/>
            </a:lnSpc>
          </a:pPr>
          <a:r>
            <a:rPr lang="en-US" sz="1100" b="1"/>
            <a:t>Full</a:t>
          </a:r>
          <a:r>
            <a:rPr lang="en-US" sz="1100" b="1" baseline="0"/>
            <a:t> matrix is produced below</a:t>
          </a:r>
        </a:p>
        <a:p>
          <a:pPr algn="ctr">
            <a:lnSpc>
              <a:spcPts val="1200"/>
            </a:lnSpc>
          </a:pPr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Starts after row 60</a:t>
          </a:r>
          <a:endParaRPr lang="en-US" sz="1100" b="1"/>
        </a:p>
      </xdr:txBody>
    </xdr:sp>
    <xdr:clientData/>
  </xdr:twoCellAnchor>
  <xdr:twoCellAnchor>
    <xdr:from>
      <xdr:col>1</xdr:col>
      <xdr:colOff>242984</xdr:colOff>
      <xdr:row>26</xdr:row>
      <xdr:rowOff>77755</xdr:rowOff>
    </xdr:from>
    <xdr:to>
      <xdr:col>1</xdr:col>
      <xdr:colOff>583163</xdr:colOff>
      <xdr:row>29</xdr:row>
      <xdr:rowOff>97194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7018CC7-867E-4143-B666-870CA7529C3C}"/>
            </a:ext>
          </a:extLst>
        </xdr:cNvPr>
        <xdr:cNvSpPr/>
      </xdr:nvSpPr>
      <xdr:spPr>
        <a:xfrm rot="19433950">
          <a:off x="462059" y="6192805"/>
          <a:ext cx="340179" cy="63856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66675</xdr:colOff>
      <xdr:row>13</xdr:row>
      <xdr:rowOff>152400</xdr:rowOff>
    </xdr:from>
    <xdr:to>
      <xdr:col>6</xdr:col>
      <xdr:colOff>0</xdr:colOff>
      <xdr:row>15</xdr:row>
      <xdr:rowOff>209550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DF7B8615-D04F-4043-8773-786132FE95D2}"/>
            </a:ext>
          </a:extLst>
        </xdr:cNvPr>
        <xdr:cNvCxnSpPr/>
      </xdr:nvCxnSpPr>
      <xdr:spPr>
        <a:xfrm>
          <a:off x="7315200" y="3448050"/>
          <a:ext cx="447675" cy="46672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123825</xdr:rowOff>
    </xdr:from>
    <xdr:to>
      <xdr:col>4</xdr:col>
      <xdr:colOff>66675</xdr:colOff>
      <xdr:row>15</xdr:row>
      <xdr:rowOff>219075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C2648858-B61F-4B51-BCE2-7035B630839D}"/>
            </a:ext>
          </a:extLst>
        </xdr:cNvPr>
        <xdr:cNvCxnSpPr/>
      </xdr:nvCxnSpPr>
      <xdr:spPr>
        <a:xfrm>
          <a:off x="5457825" y="3219450"/>
          <a:ext cx="28575" cy="7048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1714500</xdr:colOff>
      <xdr:row>13</xdr:row>
      <xdr:rowOff>142875</xdr:rowOff>
    </xdr:from>
    <xdr:to>
      <xdr:col>5</xdr:col>
      <xdr:colOff>85725</xdr:colOff>
      <xdr:row>13</xdr:row>
      <xdr:rowOff>161925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78DBB05F-DEB2-4D2C-BAF3-3D54B28AA850}"/>
            </a:ext>
          </a:extLst>
        </xdr:cNvPr>
        <xdr:cNvCxnSpPr/>
      </xdr:nvCxnSpPr>
      <xdr:spPr>
        <a:xfrm>
          <a:off x="7134225" y="3438525"/>
          <a:ext cx="200025" cy="1905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</xdr:colOff>
      <xdr:row>12</xdr:row>
      <xdr:rowOff>85725</xdr:rowOff>
    </xdr:from>
    <xdr:to>
      <xdr:col>4</xdr:col>
      <xdr:colOff>171450</xdr:colOff>
      <xdr:row>12</xdr:row>
      <xdr:rowOff>123825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48021E2E-447F-4CB1-B1EB-33636874FAA6}"/>
            </a:ext>
          </a:extLst>
        </xdr:cNvPr>
        <xdr:cNvCxnSpPr/>
      </xdr:nvCxnSpPr>
      <xdr:spPr>
        <a:xfrm flipV="1">
          <a:off x="5457825" y="3181350"/>
          <a:ext cx="133350" cy="38100"/>
        </a:xfrm>
        <a:prstGeom prst="lin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374651</xdr:colOff>
      <xdr:row>61</xdr:row>
      <xdr:rowOff>112183</xdr:rowOff>
    </xdr:from>
    <xdr:to>
      <xdr:col>7</xdr:col>
      <xdr:colOff>190502</xdr:colOff>
      <xdr:row>103</xdr:row>
      <xdr:rowOff>161526</xdr:rowOff>
    </xdr:to>
    <xdr:graphicFrame macro="">
      <xdr:nvGraphicFramePr>
        <xdr:cNvPr id="26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A634A6F5-5F90-424F-A5B4-120674B08A94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2587624</xdr:colOff>
      <xdr:row>110</xdr:row>
      <xdr:rowOff>4234</xdr:rowOff>
    </xdr:from>
    <xdr:to>
      <xdr:col>6</xdr:col>
      <xdr:colOff>365124</xdr:colOff>
      <xdr:row>124</xdr:row>
      <xdr:rowOff>80434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C80D95-D5A2-4527-83C2-65D2255362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0.32895</cdr:y>
    </cdr:from>
    <cdr:to>
      <cdr:x>0.07359</cdr:x>
      <cdr:y>0.92434</cdr:y>
    </cdr:to>
    <cdr:sp macro="" textlink="'Matrix Maker'!$E$29">
      <cdr:nvSpPr>
        <cdr:cNvPr id="9" name="TextBox 6"/>
        <cdr:cNvSpPr txBox="1"/>
      </cdr:nvSpPr>
      <cdr:spPr>
        <a:xfrm xmlns:a="http://schemas.openxmlformats.org/drawingml/2006/main" rot="16200000">
          <a:off x="-1494130" y="3399129"/>
          <a:ext cx="3448050" cy="459789"/>
        </a:xfrm>
        <a:prstGeom xmlns:a="http://schemas.openxmlformats.org/drawingml/2006/main" prst="righ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575E5517-75A3-4D05-93AB-C175BD0A4DC0}" type="TxLink">
            <a:rPr lang="en-US" sz="1400" b="1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Market Attractiveness</a:t>
          </a:fld>
          <a:endParaRPr lang="en-US" sz="1400" b="1" i="0"/>
        </a:p>
      </cdr:txBody>
    </cdr:sp>
  </cdr:relSizeAnchor>
  <cdr:relSizeAnchor xmlns:cdr="http://schemas.openxmlformats.org/drawingml/2006/chartDrawing">
    <cdr:from>
      <cdr:x>0.19133</cdr:x>
      <cdr:y>0.91776</cdr:y>
    </cdr:from>
    <cdr:to>
      <cdr:x>0.73553</cdr:x>
      <cdr:y>1</cdr:y>
    </cdr:to>
    <cdr:sp macro="" textlink="'Matrix Maker'!$E$14">
      <cdr:nvSpPr>
        <cdr:cNvPr id="6" name="TextBox 5"/>
        <cdr:cNvSpPr txBox="1"/>
      </cdr:nvSpPr>
      <cdr:spPr>
        <a:xfrm xmlns:a="http://schemas.openxmlformats.org/drawingml/2006/main">
          <a:off x="1197954" y="5314932"/>
          <a:ext cx="3407291" cy="476268"/>
        </a:xfrm>
        <a:prstGeom xmlns:a="http://schemas.openxmlformats.org/drawingml/2006/main" prst="leftArrow">
          <a:avLst/>
        </a:prstGeom>
        <a:solidFill xmlns:a="http://schemas.openxmlformats.org/drawingml/2006/main">
          <a:srgbClr val="00B0F0"/>
        </a:solidFill>
        <a:ln xmlns:a="http://schemas.openxmlformats.org/drawingml/2006/main" w="9525" cmpd="sng">
          <a:solidFill>
            <a:sysClr val="windowText" lastClr="000000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36578DE-887C-467D-882D-83EC98785EB6}" type="TxLink"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Business Strength</a:t>
          </a:fld>
          <a:endParaRPr lang="en-US" sz="1200"/>
        </a:p>
      </cdr:txBody>
    </cdr:sp>
  </cdr:relSizeAnchor>
  <cdr:relSizeAnchor xmlns:cdr="http://schemas.openxmlformats.org/drawingml/2006/chartDrawing">
    <cdr:from>
      <cdr:x>0.75452</cdr:x>
      <cdr:y>0.94809</cdr:y>
    </cdr:from>
    <cdr:to>
      <cdr:x>0.99504</cdr:x>
      <cdr:y>0.99579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6441016" y="7782984"/>
          <a:ext cx="2053169" cy="3915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AU" sz="800" i="0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  <cdr:relSizeAnchor xmlns:cdr="http://schemas.openxmlformats.org/drawingml/2006/chartDrawing">
    <cdr:from>
      <cdr:x>0.35656</cdr:x>
      <cdr:y>0.1101</cdr:y>
    </cdr:from>
    <cdr:to>
      <cdr:x>0.3578</cdr:x>
      <cdr:y>0.93004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8F225BAB-1011-44A6-9F5C-8A23A7FD662E}"/>
            </a:ext>
          </a:extLst>
        </cdr:cNvPr>
        <cdr:cNvCxnSpPr/>
      </cdr:nvCxnSpPr>
      <cdr:spPr>
        <a:xfrm xmlns:a="http://schemas.openxmlformats.org/drawingml/2006/main" flipH="1" flipV="1">
          <a:off x="3043767" y="903816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0.65435</cdr:x>
      <cdr:y>0.10804</cdr:y>
    </cdr:from>
    <cdr:to>
      <cdr:x>0.65559</cdr:x>
      <cdr:y>0.92798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FAFFB731-EC40-4C0B-B1BD-7B17F5515362}"/>
            </a:ext>
          </a:extLst>
        </cdr:cNvPr>
        <cdr:cNvCxnSpPr/>
      </cdr:nvCxnSpPr>
      <cdr:spPr>
        <a:xfrm xmlns:a="http://schemas.openxmlformats.org/drawingml/2006/main" flipH="1" flipV="1">
          <a:off x="5585884" y="886883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0.06397</cdr:x>
      <cdr:y>0.38084</cdr:y>
    </cdr:from>
    <cdr:to>
      <cdr:x>0.94793</cdr:x>
      <cdr:y>0.38213</cdr:y>
    </cdr:to>
    <cdr:cxnSp macro="">
      <cdr:nvCxnSpPr>
        <cdr:cNvPr id="14" name="Straight Connector 13">
          <a:extLst xmlns:a="http://schemas.openxmlformats.org/drawingml/2006/main">
            <a:ext uri="{FF2B5EF4-FFF2-40B4-BE49-F238E27FC236}">
              <a16:creationId xmlns:a16="http://schemas.microsoft.com/office/drawing/2014/main" id="{988486FD-B6AC-4DC7-82B3-C235DB474627}"/>
            </a:ext>
          </a:extLst>
        </cdr:cNvPr>
        <cdr:cNvCxnSpPr/>
      </cdr:nvCxnSpPr>
      <cdr:spPr>
        <a:xfrm xmlns:a="http://schemas.openxmlformats.org/drawingml/2006/main" flipV="1">
          <a:off x="546100" y="3126317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0.65596</cdr:y>
    </cdr:from>
    <cdr:to>
      <cdr:x>0.94818</cdr:x>
      <cdr:y>0.65724</cdr:y>
    </cdr:to>
    <cdr:cxnSp macro="">
      <cdr:nvCxnSpPr>
        <cdr:cNvPr id="19" name="Straight Connector 18">
          <a:extLst xmlns:a="http://schemas.openxmlformats.org/drawingml/2006/main">
            <a:ext uri="{FF2B5EF4-FFF2-40B4-BE49-F238E27FC236}">
              <a16:creationId xmlns:a16="http://schemas.microsoft.com/office/drawing/2014/main" id="{4765DD2B-ABEE-46F9-A127-5829443A100B}"/>
            </a:ext>
          </a:extLst>
        </cdr:cNvPr>
        <cdr:cNvCxnSpPr/>
      </cdr:nvCxnSpPr>
      <cdr:spPr>
        <a:xfrm xmlns:a="http://schemas.openxmlformats.org/drawingml/2006/main" flipV="1">
          <a:off x="548217" y="5384800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0.93056</cdr:y>
    </cdr:from>
    <cdr:to>
      <cdr:x>0.94818</cdr:x>
      <cdr:y>0.93185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7639050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0.06422</cdr:x>
      <cdr:y>0.10804</cdr:y>
    </cdr:from>
    <cdr:to>
      <cdr:x>0.94818</cdr:x>
      <cdr:y>0.10933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A0559235-0E8A-411B-ACCE-15FE3984B847}"/>
            </a:ext>
          </a:extLst>
        </cdr:cNvPr>
        <cdr:cNvCxnSpPr/>
      </cdr:nvCxnSpPr>
      <cdr:spPr>
        <a:xfrm xmlns:a="http://schemas.openxmlformats.org/drawingml/2006/main" flipV="1">
          <a:off x="548217" y="886884"/>
          <a:ext cx="7545916" cy="105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0.06546</cdr:x>
      <cdr:y>0.10933</cdr:y>
    </cdr:from>
    <cdr:to>
      <cdr:x>0.0667</cdr:x>
      <cdr:y>0.92927</cdr:y>
    </cdr:to>
    <cdr:cxnSp macro="">
      <cdr:nvCxnSpPr>
        <cdr:cNvPr id="22" name="Straight Connector 21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558800" y="897467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0.9457</cdr:x>
      <cdr:y>0.10675</cdr:y>
    </cdr:from>
    <cdr:to>
      <cdr:x>0.94694</cdr:x>
      <cdr:y>0.92669</cdr:y>
    </cdr:to>
    <cdr:cxnSp macro="">
      <cdr:nvCxnSpPr>
        <cdr:cNvPr id="23" name="Straight Connector 22">
          <a:extLst xmlns:a="http://schemas.openxmlformats.org/drawingml/2006/main">
            <a:ext uri="{FF2B5EF4-FFF2-40B4-BE49-F238E27FC236}">
              <a16:creationId xmlns:a16="http://schemas.microsoft.com/office/drawing/2014/main" id="{D8B97411-7880-4105-8DCF-CA44D39D5335}"/>
            </a:ext>
          </a:extLst>
        </cdr:cNvPr>
        <cdr:cNvCxnSpPr/>
      </cdr:nvCxnSpPr>
      <cdr:spPr>
        <a:xfrm xmlns:a="http://schemas.openxmlformats.org/drawingml/2006/main" flipH="1" flipV="1">
          <a:off x="8072966" y="876299"/>
          <a:ext cx="10583" cy="67310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60</xdr:row>
      <xdr:rowOff>152400</xdr:rowOff>
    </xdr:from>
    <xdr:to>
      <xdr:col>6</xdr:col>
      <xdr:colOff>1343025</xdr:colOff>
      <xdr:row>90</xdr:row>
      <xdr:rowOff>76200</xdr:rowOff>
    </xdr:to>
    <xdr:graphicFrame macro="">
      <xdr:nvGraphicFramePr>
        <xdr:cNvPr id="1091" name="Perceptual Map" descr="This spreadsheet allows students to quickly and easily prepare a perceptual map for marketing.">
          <a:extLst>
            <a:ext uri="{FF2B5EF4-FFF2-40B4-BE49-F238E27FC236}">
              <a16:creationId xmlns:a16="http://schemas.microsoft.com/office/drawing/2014/main" id="{D1C77D06-6237-4AB4-BE19-32A272650C6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502573</xdr:colOff>
      <xdr:row>11</xdr:row>
      <xdr:rowOff>61451</xdr:rowOff>
    </xdr:from>
    <xdr:to>
      <xdr:col>8</xdr:col>
      <xdr:colOff>2151246</xdr:colOff>
      <xdr:row>21</xdr:row>
      <xdr:rowOff>136071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D7B4E-2916-4A75-BCB7-4DE904BEED10}"/>
            </a:ext>
          </a:extLst>
        </xdr:cNvPr>
        <xdr:cNvSpPr txBox="1"/>
      </xdr:nvSpPr>
      <xdr:spPr>
        <a:xfrm>
          <a:off x="10707930" y="2880073"/>
          <a:ext cx="1648673" cy="2280921"/>
        </a:xfrm>
        <a:prstGeom prst="downArrowCallou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200"/>
            </a:lnSpc>
          </a:pPr>
          <a:r>
            <a:rPr lang="en-US" sz="1100" b="1"/>
            <a:t>Your</a:t>
          </a:r>
          <a:r>
            <a:rPr lang="en-US" sz="1100" b="1" baseline="0"/>
            <a:t> matrix  will be produced below, after you enter your data</a:t>
          </a:r>
        </a:p>
        <a:p>
          <a:pPr algn="ctr">
            <a:lnSpc>
              <a:spcPts val="1100"/>
            </a:lnSpc>
          </a:pPr>
          <a:endParaRPr lang="en-US" sz="1100" b="1" baseline="0"/>
        </a:p>
        <a:p>
          <a:pPr algn="ctr">
            <a:lnSpc>
              <a:spcPts val="1100"/>
            </a:lnSpc>
          </a:pPr>
          <a:r>
            <a:rPr lang="en-US" sz="1100" b="1" baseline="0"/>
            <a:t>Starts after row 60</a:t>
          </a:r>
          <a:endParaRPr lang="en-US" sz="1100" b="1"/>
        </a:p>
      </xdr:txBody>
    </xdr:sp>
    <xdr:clientData/>
  </xdr:twoCellAnchor>
  <xdr:twoCellAnchor>
    <xdr:from>
      <xdr:col>1</xdr:col>
      <xdr:colOff>242984</xdr:colOff>
      <xdr:row>26</xdr:row>
      <xdr:rowOff>77755</xdr:rowOff>
    </xdr:from>
    <xdr:to>
      <xdr:col>1</xdr:col>
      <xdr:colOff>583163</xdr:colOff>
      <xdr:row>29</xdr:row>
      <xdr:rowOff>97194</xdr:rowOff>
    </xdr:to>
    <xdr:sp macro="" textlink="">
      <xdr:nvSpPr>
        <xdr:cNvPr id="3" name="Arrow: Down 2">
          <a:extLst>
            <a:ext uri="{FF2B5EF4-FFF2-40B4-BE49-F238E27FC236}">
              <a16:creationId xmlns:a16="http://schemas.microsoft.com/office/drawing/2014/main" id="{1812A190-B0E0-47A5-AE5C-27385AF4F97A}"/>
            </a:ext>
          </a:extLst>
        </xdr:cNvPr>
        <xdr:cNvSpPr/>
      </xdr:nvSpPr>
      <xdr:spPr>
        <a:xfrm rot="19433950">
          <a:off x="466530" y="6249566"/>
          <a:ext cx="340179" cy="651199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en-AU" sz="1100"/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0.94436</cdr:x>
      <cdr:y>0.43568</cdr:y>
    </cdr:from>
    <cdr:to>
      <cdr:x>0.99158</cdr:x>
      <cdr:y>0.6292</cdr:y>
    </cdr:to>
    <cdr:sp macro="" textlink="'Perceptual Map Worksheet'!$E$14">
      <cdr:nvSpPr>
        <cdr:cNvPr id="2" name="TextBox 6"/>
        <cdr:cNvSpPr txBox="1"/>
      </cdr:nvSpPr>
      <cdr:spPr>
        <a:xfrm xmlns:a="http://schemas.openxmlformats.org/drawingml/2006/main" rot="16200000">
          <a:off x="8357294" y="4760945"/>
          <a:ext cx="1828800" cy="4572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6071554C-9D66-4AE0-ABD2-F04EDAFDCC85}" type="TxLink">
            <a:rPr lang="en-US" sz="1100"/>
            <a:pPr algn="ctr"/>
            <a:t>Competitiveness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0.4029</cdr:x>
      <cdr:y>0.07357</cdr:y>
    </cdr:from>
    <cdr:to>
      <cdr:x>0.59403</cdr:x>
      <cdr:y>0.12225</cdr:y>
    </cdr:to>
    <cdr:sp macro="" textlink="'Perceptual Map Worksheet'!$G$30">
      <cdr:nvSpPr>
        <cdr:cNvPr id="8" name="TextBox 3"/>
        <cdr:cNvSpPr txBox="1"/>
      </cdr:nvSpPr>
      <cdr:spPr>
        <a:xfrm xmlns:a="http://schemas.openxmlformats.org/drawingml/2006/main">
          <a:off x="2515259" y="434497"/>
          <a:ext cx="1192382" cy="287459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E7AB81E-A795-EB4E-B404-D2031F68288C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 </a:t>
          </a:fld>
          <a:endParaRPr lang="en-US" sz="1100"/>
        </a:p>
      </cdr:txBody>
    </cdr:sp>
  </cdr:relSizeAnchor>
  <cdr:relSizeAnchor xmlns:cdr="http://schemas.openxmlformats.org/drawingml/2006/chartDrawing">
    <cdr:from>
      <cdr:x>0.01191</cdr:x>
      <cdr:y>0.43198</cdr:y>
    </cdr:from>
    <cdr:to>
      <cdr:x>0.06134</cdr:x>
      <cdr:y>0.62525</cdr:y>
    </cdr:to>
    <cdr:sp macro="" textlink="'Perceptual Map Worksheet'!$E$13">
      <cdr:nvSpPr>
        <cdr:cNvPr id="9" name="TextBox 6"/>
        <cdr:cNvSpPr txBox="1"/>
      </cdr:nvSpPr>
      <cdr:spPr>
        <a:xfrm xmlns:a="http://schemas.openxmlformats.org/drawingml/2006/main" rot="16200000">
          <a:off x="-348532" y="2962093"/>
          <a:ext cx="1150016" cy="3072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5B2FC88-2B31-498E-8C7D-6F2AF01028D7}" type="TxLink">
            <a:rPr lang="en-US" sz="1100"/>
            <a:pPr algn="ctr"/>
            <a:t>Attractiveness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0.40949</cdr:x>
      <cdr:y>0.95098</cdr:y>
    </cdr:from>
    <cdr:to>
      <cdr:x>0.60061</cdr:x>
      <cdr:y>0.99278</cdr:y>
    </cdr:to>
    <cdr:sp macro="" textlink="'Perceptual Map Worksheet'!$G$29">
      <cdr:nvSpPr>
        <cdr:cNvPr id="6" name="TextBox 5"/>
        <cdr:cNvSpPr txBox="1"/>
      </cdr:nvSpPr>
      <cdr:spPr>
        <a:xfrm xmlns:a="http://schemas.openxmlformats.org/drawingml/2006/main">
          <a:off x="2925618" y="5673436"/>
          <a:ext cx="1371638" cy="257044"/>
        </a:xfrm>
        <a:prstGeom xmlns:a="http://schemas.openxmlformats.org/drawingml/2006/main" prst="rect">
          <a:avLst/>
        </a:prstGeom>
        <a:solidFill xmlns:a="http://schemas.openxmlformats.org/drawingml/2006/main">
          <a:srgbClr val="F8F8F8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DF97AE11-824E-4348-807C-7483321C75A7}" type="TxLink">
            <a:rPr lang="en-US" sz="11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</a:rPr>
            <a:pPr algn="ctr"/>
            <a:t>Competitiveness</a:t>
          </a:fld>
          <a:endParaRPr lang="en-US" sz="1100"/>
        </a:p>
      </cdr:txBody>
    </cdr:sp>
  </cdr:relSizeAnchor>
  <cdr:relSizeAnchor xmlns:cdr="http://schemas.openxmlformats.org/drawingml/2006/chartDrawing">
    <cdr:from>
      <cdr:x>0.69029</cdr:x>
      <cdr:y>0.95889</cdr:y>
    </cdr:from>
    <cdr:to>
      <cdr:x>1</cdr:x>
      <cdr:y>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1207EE60-FE96-4E33-AFE3-CA9805D46865}"/>
            </a:ext>
          </a:extLst>
        </cdr:cNvPr>
        <cdr:cNvSpPr txBox="1"/>
      </cdr:nvSpPr>
      <cdr:spPr>
        <a:xfrm xmlns:a="http://schemas.openxmlformats.org/drawingml/2006/main">
          <a:off x="4314826" y="5667944"/>
          <a:ext cx="1935907" cy="242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AU" sz="700" i="1">
              <a:solidFill>
                <a:schemeClr val="bg1">
                  <a:lumMod val="50000"/>
                </a:schemeClr>
              </a:solidFill>
            </a:rPr>
            <a:t>Template by: www.marketingstudyguide.com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zgD4MFmALx8&amp;feature=youtu.be" TargetMode="External"/><Relationship Id="rId1" Type="http://schemas.openxmlformats.org/officeDocument/2006/relationships/hyperlink" Target="https://www.marketingstudyguide.com/free-ge-matrix-excel-templat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erceptualmaps.com/make-a-perceptual-map/free-download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erceptualmaps.com/make-a-perceptual-map/free-downlo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D98C4-BB57-49B5-827D-1B1C68F0EF15}">
  <dimension ref="C1:AC148"/>
  <sheetViews>
    <sheetView tabSelected="1" zoomScale="90" zoomScaleNormal="90" workbookViewId="0">
      <selection activeCell="C2" sqref="C2:R2"/>
    </sheetView>
  </sheetViews>
  <sheetFormatPr defaultRowHeight="15" x14ac:dyDescent="0.25"/>
  <cols>
    <col min="1" max="1" width="4.42578125" style="217" customWidth="1"/>
    <col min="2" max="2" width="11.42578125" style="217" customWidth="1"/>
    <col min="3" max="6" width="11" style="217" customWidth="1"/>
    <col min="7" max="8" width="9.140625" style="217"/>
    <col min="9" max="18" width="11.85546875" style="217" customWidth="1"/>
    <col min="19" max="19" width="40.5703125" style="218" customWidth="1"/>
    <col min="20" max="29" width="11.85546875" style="217" customWidth="1"/>
    <col min="30" max="16384" width="9.140625" style="217"/>
  </cols>
  <sheetData>
    <row r="1" spans="3:29" ht="15.75" thickBot="1" x14ac:dyDescent="0.3"/>
    <row r="2" spans="3:29" ht="29.25" thickBot="1" x14ac:dyDescent="0.3">
      <c r="C2" s="332" t="s">
        <v>129</v>
      </c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4"/>
      <c r="S2" s="219"/>
    </row>
    <row r="3" spans="3:29" ht="30.75" customHeight="1" thickBot="1" x14ac:dyDescent="0.3">
      <c r="C3" s="335" t="s">
        <v>84</v>
      </c>
      <c r="D3" s="336"/>
      <c r="E3" s="336"/>
      <c r="F3" s="336"/>
      <c r="G3" s="336"/>
      <c r="H3" s="336"/>
      <c r="I3" s="336"/>
      <c r="J3" s="336"/>
      <c r="K3" s="336"/>
      <c r="L3" s="336"/>
      <c r="M3" s="158" t="s">
        <v>28</v>
      </c>
      <c r="N3" s="220"/>
      <c r="O3" s="464" t="s">
        <v>29</v>
      </c>
      <c r="P3" s="464"/>
      <c r="Q3" s="464"/>
      <c r="R3" s="465"/>
      <c r="S3" s="221"/>
    </row>
    <row r="4" spans="3:29" x14ac:dyDescent="0.25">
      <c r="C4" s="337" t="s">
        <v>119</v>
      </c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9"/>
      <c r="S4" s="157"/>
    </row>
    <row r="5" spans="3:29" ht="15.75" thickBot="1" x14ac:dyDescent="0.3">
      <c r="C5" s="340"/>
      <c r="D5" s="341"/>
      <c r="E5" s="341"/>
      <c r="F5" s="341"/>
      <c r="G5" s="341"/>
      <c r="H5" s="341"/>
      <c r="I5" s="341"/>
      <c r="J5" s="341"/>
      <c r="K5" s="341"/>
      <c r="L5" s="341"/>
      <c r="M5" s="341"/>
      <c r="N5" s="341"/>
      <c r="O5" s="341"/>
      <c r="P5" s="341"/>
      <c r="Q5" s="341"/>
      <c r="R5" s="342"/>
      <c r="S5" s="157"/>
    </row>
    <row r="6" spans="3:29" ht="21" customHeight="1" thickBot="1" x14ac:dyDescent="0.3">
      <c r="C6" s="352" t="s">
        <v>40</v>
      </c>
      <c r="D6" s="353"/>
      <c r="E6" s="353"/>
      <c r="F6" s="353"/>
      <c r="G6" s="353"/>
      <c r="H6" s="353"/>
      <c r="I6" s="463" t="s">
        <v>44</v>
      </c>
      <c r="J6" s="463"/>
      <c r="K6" s="463"/>
      <c r="L6" s="463"/>
      <c r="M6" s="463"/>
      <c r="N6" s="158"/>
      <c r="O6" s="158"/>
      <c r="P6" s="159" t="s">
        <v>42</v>
      </c>
      <c r="Q6" s="222"/>
      <c r="R6" s="223"/>
      <c r="S6" s="224"/>
    </row>
    <row r="7" spans="3:29" ht="15.75" thickBot="1" x14ac:dyDescent="0.3">
      <c r="C7" s="210"/>
      <c r="D7" s="210"/>
      <c r="E7" s="210"/>
      <c r="F7" s="210"/>
      <c r="G7" s="210"/>
      <c r="H7" s="210"/>
      <c r="I7" s="225"/>
      <c r="J7" s="225"/>
      <c r="K7" s="225"/>
      <c r="L7" s="225"/>
      <c r="M7" s="225"/>
      <c r="N7" s="211"/>
      <c r="O7" s="211"/>
      <c r="P7" s="212"/>
      <c r="Q7" s="226"/>
      <c r="R7" s="226"/>
      <c r="S7" s="224"/>
    </row>
    <row r="8" spans="3:29" ht="24" thickBot="1" x14ac:dyDescent="0.3">
      <c r="C8" s="343" t="s">
        <v>117</v>
      </c>
      <c r="D8" s="344"/>
      <c r="E8" s="344"/>
      <c r="F8" s="344"/>
      <c r="G8" s="344"/>
      <c r="H8" s="345"/>
      <c r="I8" s="346" t="s">
        <v>118</v>
      </c>
      <c r="J8" s="347"/>
      <c r="K8" s="347"/>
      <c r="L8" s="348"/>
      <c r="M8" s="349"/>
      <c r="N8" s="350"/>
      <c r="O8" s="350"/>
      <c r="P8" s="350"/>
      <c r="Q8" s="350"/>
      <c r="R8" s="351"/>
      <c r="S8" s="224"/>
    </row>
    <row r="9" spans="3:29" ht="15" customHeight="1" thickBot="1" x14ac:dyDescent="0.3">
      <c r="D9" s="155"/>
      <c r="E9" s="155"/>
      <c r="F9" s="155"/>
      <c r="G9" s="155"/>
      <c r="H9" s="155"/>
      <c r="I9" s="155"/>
      <c r="J9" s="155"/>
      <c r="K9" s="227"/>
      <c r="L9" s="227"/>
      <c r="M9" s="227"/>
      <c r="N9" s="227"/>
      <c r="O9" s="227"/>
      <c r="P9" s="227"/>
      <c r="Q9" s="227"/>
      <c r="R9" s="227"/>
      <c r="S9" s="221"/>
    </row>
    <row r="10" spans="3:29" ht="26.25" customHeight="1" thickBot="1" x14ac:dyDescent="0.3">
      <c r="C10" s="315" t="s">
        <v>105</v>
      </c>
      <c r="D10" s="316"/>
      <c r="E10" s="316"/>
      <c r="F10" s="316"/>
      <c r="G10" s="316"/>
      <c r="H10" s="317"/>
      <c r="I10" s="320" t="s">
        <v>112</v>
      </c>
      <c r="J10" s="321"/>
      <c r="K10" s="321"/>
      <c r="L10" s="321"/>
      <c r="M10" s="321"/>
      <c r="N10" s="321"/>
      <c r="O10" s="321"/>
      <c r="P10" s="321"/>
      <c r="Q10" s="321"/>
      <c r="R10" s="322"/>
      <c r="S10" s="221"/>
      <c r="T10" s="312" t="s">
        <v>113</v>
      </c>
      <c r="U10" s="313"/>
      <c r="V10" s="313"/>
      <c r="W10" s="313"/>
      <c r="X10" s="313"/>
      <c r="Y10" s="313"/>
      <c r="Z10" s="313"/>
      <c r="AA10" s="313"/>
      <c r="AB10" s="313"/>
      <c r="AC10" s="314"/>
    </row>
    <row r="11" spans="3:29" ht="49.5" customHeight="1" thickBot="1" x14ac:dyDescent="0.3">
      <c r="C11" s="312" t="s">
        <v>106</v>
      </c>
      <c r="D11" s="313"/>
      <c r="E11" s="313"/>
      <c r="F11" s="313"/>
      <c r="G11" s="313"/>
      <c r="H11" s="314"/>
      <c r="I11" s="466"/>
      <c r="J11" s="467"/>
      <c r="K11" s="466"/>
      <c r="L11" s="467"/>
      <c r="M11" s="466"/>
      <c r="N11" s="467"/>
      <c r="O11" s="468"/>
      <c r="P11" s="467"/>
      <c r="Q11" s="466"/>
      <c r="R11" s="467"/>
      <c r="S11" s="318" t="s">
        <v>104</v>
      </c>
      <c r="T11" s="468"/>
      <c r="U11" s="467"/>
      <c r="V11" s="466"/>
      <c r="W11" s="467"/>
      <c r="X11" s="466"/>
      <c r="Y11" s="467"/>
      <c r="Z11" s="466"/>
      <c r="AA11" s="467"/>
      <c r="AB11" s="466"/>
      <c r="AC11" s="467"/>
    </row>
    <row r="12" spans="3:29" ht="41.25" customHeight="1" thickBot="1" x14ac:dyDescent="0.3">
      <c r="C12" s="329" t="s">
        <v>97</v>
      </c>
      <c r="D12" s="330"/>
      <c r="E12" s="330"/>
      <c r="F12" s="331"/>
      <c r="G12" s="354" t="s">
        <v>98</v>
      </c>
      <c r="H12" s="355"/>
      <c r="I12" s="228" t="s">
        <v>103</v>
      </c>
      <c r="J12" s="229" t="s">
        <v>107</v>
      </c>
      <c r="K12" s="230" t="s">
        <v>103</v>
      </c>
      <c r="L12" s="229" t="s">
        <v>107</v>
      </c>
      <c r="M12" s="229" t="s">
        <v>103</v>
      </c>
      <c r="N12" s="229" t="s">
        <v>107</v>
      </c>
      <c r="O12" s="228" t="s">
        <v>103</v>
      </c>
      <c r="P12" s="229" t="s">
        <v>107</v>
      </c>
      <c r="Q12" s="230" t="s">
        <v>103</v>
      </c>
      <c r="R12" s="229" t="s">
        <v>107</v>
      </c>
      <c r="S12" s="319"/>
      <c r="T12" s="228" t="s">
        <v>103</v>
      </c>
      <c r="U12" s="229" t="s">
        <v>107</v>
      </c>
      <c r="V12" s="231" t="s">
        <v>103</v>
      </c>
      <c r="W12" s="229" t="s">
        <v>107</v>
      </c>
      <c r="X12" s="229" t="s">
        <v>103</v>
      </c>
      <c r="Y12" s="229" t="s">
        <v>107</v>
      </c>
      <c r="Z12" s="228" t="s">
        <v>103</v>
      </c>
      <c r="AA12" s="229" t="s">
        <v>107</v>
      </c>
      <c r="AB12" s="230" t="s">
        <v>103</v>
      </c>
      <c r="AC12" s="229" t="s">
        <v>107</v>
      </c>
    </row>
    <row r="13" spans="3:29" ht="20.25" customHeight="1" x14ac:dyDescent="0.25">
      <c r="C13" s="232" t="s">
        <v>85</v>
      </c>
      <c r="D13" s="233"/>
      <c r="E13" s="233"/>
      <c r="F13" s="233"/>
      <c r="G13" s="292"/>
      <c r="H13" s="293"/>
      <c r="I13" s="214"/>
      <c r="J13" s="234">
        <f>+I13*$G13*10</f>
        <v>0</v>
      </c>
      <c r="K13" s="214"/>
      <c r="L13" s="234">
        <f>+K13*$G13*10</f>
        <v>0</v>
      </c>
      <c r="M13" s="214"/>
      <c r="N13" s="234">
        <f>+M13*$G13*10</f>
        <v>0</v>
      </c>
      <c r="O13" s="214"/>
      <c r="P13" s="234">
        <f>+O13*$G13*10</f>
        <v>0</v>
      </c>
      <c r="Q13" s="214"/>
      <c r="R13" s="234">
        <f>+Q13*$G13*10</f>
        <v>0</v>
      </c>
      <c r="S13" s="235" t="str">
        <f>IF(C13&lt;&gt;"",C13,"")</f>
        <v>Brand equity</v>
      </c>
      <c r="T13" s="214"/>
      <c r="U13" s="234">
        <f>+T13*$G13*10</f>
        <v>0</v>
      </c>
      <c r="V13" s="214"/>
      <c r="W13" s="234">
        <f>+V13*$G13*10</f>
        <v>0</v>
      </c>
      <c r="X13" s="214"/>
      <c r="Y13" s="234">
        <f>+X13*$G13*10</f>
        <v>0</v>
      </c>
      <c r="Z13" s="214"/>
      <c r="AA13" s="234">
        <f>+Z13*$G13*10</f>
        <v>0</v>
      </c>
      <c r="AB13" s="214"/>
      <c r="AC13" s="234">
        <f>+AB13*$G13*10</f>
        <v>0</v>
      </c>
    </row>
    <row r="14" spans="3:29" ht="20.25" customHeight="1" x14ac:dyDescent="0.25">
      <c r="C14" s="160" t="s">
        <v>92</v>
      </c>
      <c r="D14" s="236"/>
      <c r="E14" s="236"/>
      <c r="F14" s="236"/>
      <c r="G14" s="287"/>
      <c r="H14" s="288"/>
      <c r="I14" s="215"/>
      <c r="J14" s="237">
        <f t="shared" ref="J14:J24" si="0">+I14*$G14*10</f>
        <v>0</v>
      </c>
      <c r="K14" s="215"/>
      <c r="L14" s="237">
        <f t="shared" ref="L14" si="1">+K14*$G14*10</f>
        <v>0</v>
      </c>
      <c r="M14" s="215"/>
      <c r="N14" s="237">
        <f t="shared" ref="N14" si="2">+M14*$G14*10</f>
        <v>0</v>
      </c>
      <c r="O14" s="215"/>
      <c r="P14" s="237">
        <f t="shared" ref="P14" si="3">+O14*$G14*10</f>
        <v>0</v>
      </c>
      <c r="Q14" s="215"/>
      <c r="R14" s="237">
        <f t="shared" ref="R14" si="4">+Q14*$G14*10</f>
        <v>0</v>
      </c>
      <c r="S14" s="238" t="str">
        <f t="shared" ref="S14:S36" si="5">IF(C14&lt;&gt;"",C14,"")</f>
        <v>Market share</v>
      </c>
      <c r="T14" s="215"/>
      <c r="U14" s="237">
        <f t="shared" ref="U14" si="6">+T14*$G14*10</f>
        <v>0</v>
      </c>
      <c r="V14" s="215"/>
      <c r="W14" s="237">
        <f t="shared" ref="W14" si="7">+V14*$G14*10</f>
        <v>0</v>
      </c>
      <c r="X14" s="215"/>
      <c r="Y14" s="237">
        <f t="shared" ref="Y14" si="8">+X14*$G14*10</f>
        <v>0</v>
      </c>
      <c r="Z14" s="215"/>
      <c r="AA14" s="237">
        <f t="shared" ref="AA14" si="9">+Z14*$G14*10</f>
        <v>0</v>
      </c>
      <c r="AB14" s="215"/>
      <c r="AC14" s="237">
        <f t="shared" ref="AC14" si="10">+AB14*$G14*10</f>
        <v>0</v>
      </c>
    </row>
    <row r="15" spans="3:29" ht="20.25" customHeight="1" thickBot="1" x14ac:dyDescent="0.3">
      <c r="C15" s="239" t="s">
        <v>87</v>
      </c>
      <c r="D15" s="240"/>
      <c r="E15" s="240"/>
      <c r="F15" s="240"/>
      <c r="G15" s="277"/>
      <c r="H15" s="278"/>
      <c r="I15" s="216"/>
      <c r="J15" s="241">
        <f t="shared" si="0"/>
        <v>0</v>
      </c>
      <c r="K15" s="216"/>
      <c r="L15" s="241">
        <f t="shared" ref="L15" si="11">+K15*$G15*10</f>
        <v>0</v>
      </c>
      <c r="M15" s="216"/>
      <c r="N15" s="241">
        <f t="shared" ref="N15" si="12">+M15*$G15*10</f>
        <v>0</v>
      </c>
      <c r="O15" s="216"/>
      <c r="P15" s="241">
        <f t="shared" ref="P15" si="13">+O15*$G15*10</f>
        <v>0</v>
      </c>
      <c r="Q15" s="216"/>
      <c r="R15" s="241">
        <f t="shared" ref="R15" si="14">+Q15*$G15*10</f>
        <v>0</v>
      </c>
      <c r="S15" s="242" t="str">
        <f t="shared" si="5"/>
        <v>Customer loyalty</v>
      </c>
      <c r="T15" s="216"/>
      <c r="U15" s="241">
        <f t="shared" ref="U15" si="15">+T15*$G15*10</f>
        <v>0</v>
      </c>
      <c r="V15" s="216"/>
      <c r="W15" s="241">
        <f t="shared" ref="W15" si="16">+V15*$G15*10</f>
        <v>0</v>
      </c>
      <c r="X15" s="216"/>
      <c r="Y15" s="241">
        <f t="shared" ref="Y15" si="17">+X15*$G15*10</f>
        <v>0</v>
      </c>
      <c r="Z15" s="216"/>
      <c r="AA15" s="241">
        <f t="shared" ref="AA15" si="18">+Z15*$G15*10</f>
        <v>0</v>
      </c>
      <c r="AB15" s="216"/>
      <c r="AC15" s="241">
        <f t="shared" ref="AC15" si="19">+AB15*$G15*10</f>
        <v>0</v>
      </c>
    </row>
    <row r="16" spans="3:29" ht="20.25" customHeight="1" x14ac:dyDescent="0.25">
      <c r="C16" s="232" t="s">
        <v>88</v>
      </c>
      <c r="D16" s="233"/>
      <c r="E16" s="233"/>
      <c r="F16" s="233"/>
      <c r="G16" s="292"/>
      <c r="H16" s="293"/>
      <c r="I16" s="214"/>
      <c r="J16" s="234">
        <f t="shared" si="0"/>
        <v>0</v>
      </c>
      <c r="K16" s="214"/>
      <c r="L16" s="234">
        <f t="shared" ref="L16" si="20">+K16*$G16*10</f>
        <v>0</v>
      </c>
      <c r="M16" s="214"/>
      <c r="N16" s="234">
        <f t="shared" ref="N16" si="21">+M16*$G16*10</f>
        <v>0</v>
      </c>
      <c r="O16" s="214"/>
      <c r="P16" s="234">
        <f t="shared" ref="P16" si="22">+O16*$G16*10</f>
        <v>0</v>
      </c>
      <c r="Q16" s="214"/>
      <c r="R16" s="234">
        <f t="shared" ref="R16" si="23">+Q16*$G16*10</f>
        <v>0</v>
      </c>
      <c r="S16" s="235" t="str">
        <f t="shared" si="5"/>
        <v>Innovation + R&amp;D</v>
      </c>
      <c r="T16" s="214"/>
      <c r="U16" s="234">
        <f t="shared" ref="U16" si="24">+T16*$G16*10</f>
        <v>0</v>
      </c>
      <c r="V16" s="214"/>
      <c r="W16" s="234">
        <f t="shared" ref="W16" si="25">+V16*$G16*10</f>
        <v>0</v>
      </c>
      <c r="X16" s="214"/>
      <c r="Y16" s="234">
        <f t="shared" ref="Y16" si="26">+X16*$G16*10</f>
        <v>0</v>
      </c>
      <c r="Z16" s="214"/>
      <c r="AA16" s="234">
        <f t="shared" ref="AA16" si="27">+Z16*$G16*10</f>
        <v>0</v>
      </c>
      <c r="AB16" s="214"/>
      <c r="AC16" s="234">
        <f t="shared" ref="AC16" si="28">+AB16*$G16*10</f>
        <v>0</v>
      </c>
    </row>
    <row r="17" spans="3:29" ht="20.25" customHeight="1" x14ac:dyDescent="0.25">
      <c r="C17" s="160" t="s">
        <v>93</v>
      </c>
      <c r="D17" s="236"/>
      <c r="E17" s="236"/>
      <c r="F17" s="236"/>
      <c r="G17" s="287"/>
      <c r="H17" s="288"/>
      <c r="I17" s="215"/>
      <c r="J17" s="237">
        <f t="shared" si="0"/>
        <v>0</v>
      </c>
      <c r="K17" s="215"/>
      <c r="L17" s="237">
        <f t="shared" ref="L17" si="29">+K17*$G17*10</f>
        <v>0</v>
      </c>
      <c r="M17" s="215"/>
      <c r="N17" s="237">
        <f t="shared" ref="N17" si="30">+M17*$G17*10</f>
        <v>0</v>
      </c>
      <c r="O17" s="215"/>
      <c r="P17" s="237">
        <f t="shared" ref="P17" si="31">+O17*$G17*10</f>
        <v>0</v>
      </c>
      <c r="Q17" s="215"/>
      <c r="R17" s="237">
        <f t="shared" ref="R17" si="32">+Q17*$G17*10</f>
        <v>0</v>
      </c>
      <c r="S17" s="238" t="str">
        <f t="shared" si="5"/>
        <v>Product differentiation</v>
      </c>
      <c r="T17" s="215"/>
      <c r="U17" s="237">
        <f t="shared" ref="U17" si="33">+T17*$G17*10</f>
        <v>0</v>
      </c>
      <c r="V17" s="215"/>
      <c r="W17" s="237">
        <f t="shared" ref="W17" si="34">+V17*$G17*10</f>
        <v>0</v>
      </c>
      <c r="X17" s="215"/>
      <c r="Y17" s="237">
        <f t="shared" ref="Y17" si="35">+X17*$G17*10</f>
        <v>0</v>
      </c>
      <c r="Z17" s="215"/>
      <c r="AA17" s="237">
        <f t="shared" ref="AA17" si="36">+Z17*$G17*10</f>
        <v>0</v>
      </c>
      <c r="AB17" s="215"/>
      <c r="AC17" s="237">
        <f t="shared" ref="AC17" si="37">+AB17*$G17*10</f>
        <v>0</v>
      </c>
    </row>
    <row r="18" spans="3:29" ht="20.25" customHeight="1" thickBot="1" x14ac:dyDescent="0.3">
      <c r="C18" s="160" t="s">
        <v>89</v>
      </c>
      <c r="D18" s="236"/>
      <c r="E18" s="236"/>
      <c r="F18" s="236"/>
      <c r="G18" s="287"/>
      <c r="H18" s="288"/>
      <c r="I18" s="215"/>
      <c r="J18" s="237">
        <f t="shared" si="0"/>
        <v>0</v>
      </c>
      <c r="K18" s="215"/>
      <c r="L18" s="237">
        <f t="shared" ref="L18" si="38">+K18*$G18*10</f>
        <v>0</v>
      </c>
      <c r="M18" s="215"/>
      <c r="N18" s="237">
        <f t="shared" ref="N18" si="39">+M18*$G18*10</f>
        <v>0</v>
      </c>
      <c r="O18" s="215"/>
      <c r="P18" s="237">
        <f t="shared" ref="P18" si="40">+O18*$G18*10</f>
        <v>0</v>
      </c>
      <c r="Q18" s="215"/>
      <c r="R18" s="237">
        <f t="shared" ref="R18" si="41">+Q18*$G18*10</f>
        <v>0</v>
      </c>
      <c r="S18" s="238" t="str">
        <f t="shared" si="5"/>
        <v>Logistics/production expertise</v>
      </c>
      <c r="T18" s="215"/>
      <c r="U18" s="237">
        <f t="shared" ref="U18" si="42">+T18*$G18*10</f>
        <v>0</v>
      </c>
      <c r="V18" s="215"/>
      <c r="W18" s="237">
        <f t="shared" ref="W18" si="43">+V18*$G18*10</f>
        <v>0</v>
      </c>
      <c r="X18" s="215"/>
      <c r="Y18" s="237">
        <f t="shared" ref="Y18" si="44">+X18*$G18*10</f>
        <v>0</v>
      </c>
      <c r="Z18" s="215"/>
      <c r="AA18" s="237">
        <f t="shared" ref="AA18" si="45">+Z18*$G18*10</f>
        <v>0</v>
      </c>
      <c r="AB18" s="215"/>
      <c r="AC18" s="237">
        <f t="shared" ref="AC18" si="46">+AB18*$G18*10</f>
        <v>0</v>
      </c>
    </row>
    <row r="19" spans="3:29" ht="20.25" customHeight="1" x14ac:dyDescent="0.25">
      <c r="C19" s="232" t="s">
        <v>86</v>
      </c>
      <c r="D19" s="233"/>
      <c r="E19" s="233"/>
      <c r="F19" s="233"/>
      <c r="G19" s="292"/>
      <c r="H19" s="293"/>
      <c r="I19" s="214"/>
      <c r="J19" s="243">
        <f t="shared" si="0"/>
        <v>0</v>
      </c>
      <c r="K19" s="214"/>
      <c r="L19" s="243">
        <f t="shared" ref="L19" si="47">+K19*$G19*10</f>
        <v>0</v>
      </c>
      <c r="M19" s="214"/>
      <c r="N19" s="243">
        <f t="shared" ref="N19" si="48">+M19*$G19*10</f>
        <v>0</v>
      </c>
      <c r="O19" s="214"/>
      <c r="P19" s="243">
        <f t="shared" ref="P19" si="49">+O19*$G19*10</f>
        <v>0</v>
      </c>
      <c r="Q19" s="214"/>
      <c r="R19" s="243">
        <f t="shared" ref="R19" si="50">+Q19*$G19*10</f>
        <v>0</v>
      </c>
      <c r="S19" s="235" t="str">
        <f t="shared" si="5"/>
        <v>Channel relationships</v>
      </c>
      <c r="T19" s="214"/>
      <c r="U19" s="243">
        <f t="shared" ref="U19" si="51">+T19*$G19*10</f>
        <v>0</v>
      </c>
      <c r="V19" s="214"/>
      <c r="W19" s="243">
        <f t="shared" ref="W19" si="52">+V19*$G19*10</f>
        <v>0</v>
      </c>
      <c r="X19" s="214"/>
      <c r="Y19" s="243">
        <f t="shared" ref="Y19" si="53">+X19*$G19*10</f>
        <v>0</v>
      </c>
      <c r="Z19" s="214"/>
      <c r="AA19" s="243">
        <f t="shared" ref="AA19" si="54">+Z19*$G19*10</f>
        <v>0</v>
      </c>
      <c r="AB19" s="214"/>
      <c r="AC19" s="243">
        <f t="shared" ref="AC19" si="55">+AB19*$G19*10</f>
        <v>0</v>
      </c>
    </row>
    <row r="20" spans="3:29" ht="20.25" customHeight="1" x14ac:dyDescent="0.25">
      <c r="C20" s="160" t="s">
        <v>94</v>
      </c>
      <c r="D20" s="236"/>
      <c r="E20" s="236"/>
      <c r="F20" s="236"/>
      <c r="G20" s="287"/>
      <c r="H20" s="288"/>
      <c r="I20" s="215"/>
      <c r="J20" s="237">
        <f t="shared" si="0"/>
        <v>0</v>
      </c>
      <c r="K20" s="215"/>
      <c r="L20" s="237">
        <f t="shared" ref="L20" si="56">+K20*$G20*10</f>
        <v>0</v>
      </c>
      <c r="M20" s="215"/>
      <c r="N20" s="237">
        <f t="shared" ref="N20" si="57">+M20*$G20*10</f>
        <v>0</v>
      </c>
      <c r="O20" s="215"/>
      <c r="P20" s="237">
        <f t="shared" ref="P20" si="58">+O20*$G20*10</f>
        <v>0</v>
      </c>
      <c r="Q20" s="215"/>
      <c r="R20" s="237">
        <f t="shared" ref="R20" si="59">+Q20*$G20*10</f>
        <v>0</v>
      </c>
      <c r="S20" s="238" t="str">
        <f t="shared" si="5"/>
        <v>Strategic alliances</v>
      </c>
      <c r="T20" s="215"/>
      <c r="U20" s="237">
        <f t="shared" ref="U20" si="60">+T20*$G20*10</f>
        <v>0</v>
      </c>
      <c r="V20" s="215"/>
      <c r="W20" s="237">
        <f t="shared" ref="W20" si="61">+V20*$G20*10</f>
        <v>0</v>
      </c>
      <c r="X20" s="215"/>
      <c r="Y20" s="237">
        <f t="shared" ref="Y20" si="62">+X20*$G20*10</f>
        <v>0</v>
      </c>
      <c r="Z20" s="215"/>
      <c r="AA20" s="237">
        <f t="shared" ref="AA20" si="63">+Z20*$G20*10</f>
        <v>0</v>
      </c>
      <c r="AB20" s="215"/>
      <c r="AC20" s="237">
        <f t="shared" ref="AC20" si="64">+AB20*$G20*10</f>
        <v>0</v>
      </c>
    </row>
    <row r="21" spans="3:29" ht="20.25" customHeight="1" thickBot="1" x14ac:dyDescent="0.3">
      <c r="C21" s="239" t="s">
        <v>95</v>
      </c>
      <c r="D21" s="240"/>
      <c r="E21" s="240"/>
      <c r="F21" s="240"/>
      <c r="G21" s="277"/>
      <c r="H21" s="278"/>
      <c r="I21" s="216"/>
      <c r="J21" s="241">
        <f t="shared" si="0"/>
        <v>0</v>
      </c>
      <c r="K21" s="216"/>
      <c r="L21" s="241">
        <f t="shared" ref="L21" si="65">+K21*$G21*10</f>
        <v>0</v>
      </c>
      <c r="M21" s="216"/>
      <c r="N21" s="241">
        <f t="shared" ref="N21" si="66">+M21*$G21*10</f>
        <v>0</v>
      </c>
      <c r="O21" s="216"/>
      <c r="P21" s="241">
        <f t="shared" ref="P21" si="67">+O21*$G21*10</f>
        <v>0</v>
      </c>
      <c r="Q21" s="216"/>
      <c r="R21" s="241">
        <f t="shared" ref="R21" si="68">+Q21*$G21*10</f>
        <v>0</v>
      </c>
      <c r="S21" s="242" t="str">
        <f t="shared" si="5"/>
        <v>Strategic/marketing expertise</v>
      </c>
      <c r="T21" s="216"/>
      <c r="U21" s="241">
        <f t="shared" ref="U21" si="69">+T21*$G21*10</f>
        <v>0</v>
      </c>
      <c r="V21" s="216"/>
      <c r="W21" s="241">
        <f t="shared" ref="W21" si="70">+V21*$G21*10</f>
        <v>0</v>
      </c>
      <c r="X21" s="216"/>
      <c r="Y21" s="241">
        <f t="shared" ref="Y21" si="71">+X21*$G21*10</f>
        <v>0</v>
      </c>
      <c r="Z21" s="216"/>
      <c r="AA21" s="241">
        <f t="shared" ref="AA21" si="72">+Z21*$G21*10</f>
        <v>0</v>
      </c>
      <c r="AB21" s="216"/>
      <c r="AC21" s="241">
        <f t="shared" ref="AC21" si="73">+AB21*$G21*10</f>
        <v>0</v>
      </c>
    </row>
    <row r="22" spans="3:29" ht="20.25" customHeight="1" x14ac:dyDescent="0.25">
      <c r="C22" s="160" t="s">
        <v>91</v>
      </c>
      <c r="D22" s="236"/>
      <c r="E22" s="236"/>
      <c r="F22" s="236"/>
      <c r="G22" s="287"/>
      <c r="H22" s="288"/>
      <c r="I22" s="215"/>
      <c r="J22" s="237">
        <f t="shared" si="0"/>
        <v>0</v>
      </c>
      <c r="K22" s="215"/>
      <c r="L22" s="237">
        <f t="shared" ref="L22" si="74">+K22*$G22*10</f>
        <v>0</v>
      </c>
      <c r="M22" s="215"/>
      <c r="N22" s="237">
        <f t="shared" ref="N22" si="75">+M22*$G22*10</f>
        <v>0</v>
      </c>
      <c r="O22" s="215"/>
      <c r="P22" s="237">
        <f t="shared" ref="P22" si="76">+O22*$G22*10</f>
        <v>0</v>
      </c>
      <c r="Q22" s="215"/>
      <c r="R22" s="237">
        <f t="shared" ref="R22" si="77">+Q22*$G22*10</f>
        <v>0</v>
      </c>
      <c r="S22" s="238" t="str">
        <f t="shared" si="5"/>
        <v>Strong capital + cash flows</v>
      </c>
      <c r="T22" s="215"/>
      <c r="U22" s="237">
        <f t="shared" ref="U22" si="78">+T22*$G22*10</f>
        <v>0</v>
      </c>
      <c r="V22" s="215"/>
      <c r="W22" s="237">
        <f t="shared" ref="W22" si="79">+V22*$G22*10</f>
        <v>0</v>
      </c>
      <c r="X22" s="215"/>
      <c r="Y22" s="237">
        <f t="shared" ref="Y22" si="80">+X22*$G22*10</f>
        <v>0</v>
      </c>
      <c r="Z22" s="215"/>
      <c r="AA22" s="237">
        <f t="shared" ref="AA22" si="81">+Z22*$G22*10</f>
        <v>0</v>
      </c>
      <c r="AB22" s="215"/>
      <c r="AC22" s="237">
        <f t="shared" ref="AC22" si="82">+AB22*$G22*10</f>
        <v>0</v>
      </c>
    </row>
    <row r="23" spans="3:29" ht="20.25" customHeight="1" x14ac:dyDescent="0.25">
      <c r="C23" s="160" t="s">
        <v>90</v>
      </c>
      <c r="D23" s="236"/>
      <c r="E23" s="236"/>
      <c r="F23" s="236"/>
      <c r="G23" s="287"/>
      <c r="H23" s="288"/>
      <c r="I23" s="215"/>
      <c r="J23" s="237">
        <f t="shared" si="0"/>
        <v>0</v>
      </c>
      <c r="K23" s="215"/>
      <c r="L23" s="237">
        <f t="shared" ref="L23" si="83">+K23*$G23*10</f>
        <v>0</v>
      </c>
      <c r="M23" s="215"/>
      <c r="N23" s="237">
        <f t="shared" ref="N23" si="84">+M23*$G23*10</f>
        <v>0</v>
      </c>
      <c r="O23" s="215"/>
      <c r="P23" s="237">
        <f t="shared" ref="P23" si="85">+O23*$G23*10</f>
        <v>0</v>
      </c>
      <c r="Q23" s="215"/>
      <c r="R23" s="237">
        <f t="shared" ref="R23" si="86">+Q23*$G23*10</f>
        <v>0</v>
      </c>
      <c r="S23" s="238" t="str">
        <f t="shared" si="5"/>
        <v>Big data access + usage</v>
      </c>
      <c r="T23" s="215"/>
      <c r="U23" s="237">
        <f t="shared" ref="U23" si="87">+T23*$G23*10</f>
        <v>0</v>
      </c>
      <c r="V23" s="215"/>
      <c r="W23" s="237">
        <f t="shared" ref="W23" si="88">+V23*$G23*10</f>
        <v>0</v>
      </c>
      <c r="X23" s="215"/>
      <c r="Y23" s="237">
        <f t="shared" ref="Y23" si="89">+X23*$G23*10</f>
        <v>0</v>
      </c>
      <c r="Z23" s="215"/>
      <c r="AA23" s="237">
        <f t="shared" ref="AA23" si="90">+Z23*$G23*10</f>
        <v>0</v>
      </c>
      <c r="AB23" s="215"/>
      <c r="AC23" s="237">
        <f t="shared" ref="AC23" si="91">+AB23*$G23*10</f>
        <v>0</v>
      </c>
    </row>
    <row r="24" spans="3:29" ht="20.25" customHeight="1" thickBot="1" x14ac:dyDescent="0.3">
      <c r="C24" s="160" t="s">
        <v>96</v>
      </c>
      <c r="D24" s="236"/>
      <c r="E24" s="236"/>
      <c r="F24" s="236"/>
      <c r="G24" s="287"/>
      <c r="H24" s="288"/>
      <c r="I24" s="215"/>
      <c r="J24" s="237">
        <f t="shared" si="0"/>
        <v>0</v>
      </c>
      <c r="K24" s="215"/>
      <c r="L24" s="237">
        <f t="shared" ref="L24" si="92">+K24*$G24*10</f>
        <v>0</v>
      </c>
      <c r="M24" s="215"/>
      <c r="N24" s="237">
        <f t="shared" ref="N24" si="93">+M24*$G24*10</f>
        <v>0</v>
      </c>
      <c r="O24" s="215"/>
      <c r="P24" s="237">
        <f t="shared" ref="P24" si="94">+O24*$G24*10</f>
        <v>0</v>
      </c>
      <c r="Q24" s="215"/>
      <c r="R24" s="237">
        <f t="shared" ref="R24" si="95">+Q24*$G24*10</f>
        <v>0</v>
      </c>
      <c r="S24" s="238" t="str">
        <f t="shared" si="5"/>
        <v>Patents, proprietary software</v>
      </c>
      <c r="T24" s="215"/>
      <c r="U24" s="237">
        <f t="shared" ref="U24" si="96">+T24*$G24*10</f>
        <v>0</v>
      </c>
      <c r="V24" s="215"/>
      <c r="W24" s="237">
        <f t="shared" ref="W24" si="97">+V24*$G24*10</f>
        <v>0</v>
      </c>
      <c r="X24" s="215"/>
      <c r="Y24" s="237">
        <f t="shared" ref="Y24" si="98">+X24*$G24*10</f>
        <v>0</v>
      </c>
      <c r="Z24" s="215"/>
      <c r="AA24" s="237">
        <f t="shared" ref="AA24" si="99">+Z24*$G24*10</f>
        <v>0</v>
      </c>
      <c r="AB24" s="215"/>
      <c r="AC24" s="237">
        <f t="shared" ref="AC24" si="100">+AB24*$G24*10</f>
        <v>0</v>
      </c>
    </row>
    <row r="25" spans="3:29" ht="18" customHeight="1" thickBot="1" x14ac:dyDescent="0.3">
      <c r="C25" s="326" t="s">
        <v>100</v>
      </c>
      <c r="D25" s="327"/>
      <c r="E25" s="327"/>
      <c r="F25" s="328"/>
      <c r="G25" s="297">
        <f>SUM(G13:H24)</f>
        <v>0</v>
      </c>
      <c r="H25" s="298"/>
      <c r="I25" s="244"/>
      <c r="J25" s="245"/>
      <c r="K25" s="244"/>
      <c r="L25" s="245"/>
      <c r="M25" s="244"/>
      <c r="N25" s="245"/>
      <c r="O25" s="244"/>
      <c r="P25" s="245"/>
      <c r="Q25" s="244"/>
      <c r="R25" s="245"/>
      <c r="S25" s="246" t="str">
        <f t="shared" si="5"/>
        <v>Sub-total</v>
      </c>
      <c r="T25" s="244"/>
      <c r="U25" s="245"/>
      <c r="V25" s="244"/>
      <c r="W25" s="245"/>
      <c r="X25" s="244"/>
      <c r="Y25" s="245"/>
      <c r="Z25" s="244"/>
      <c r="AA25" s="245"/>
      <c r="AB25" s="244"/>
      <c r="AC25" s="245"/>
    </row>
    <row r="26" spans="3:29" ht="18" customHeight="1" thickBot="1" x14ac:dyDescent="0.3">
      <c r="C26" s="360" t="s">
        <v>101</v>
      </c>
      <c r="D26" s="361"/>
      <c r="E26" s="361"/>
      <c r="F26" s="361"/>
      <c r="G26" s="301" t="s">
        <v>102</v>
      </c>
      <c r="H26" s="302"/>
      <c r="I26" s="244"/>
      <c r="J26" s="245"/>
      <c r="K26" s="244"/>
      <c r="L26" s="245"/>
      <c r="M26" s="244"/>
      <c r="N26" s="245"/>
      <c r="O26" s="244"/>
      <c r="P26" s="245"/>
      <c r="Q26" s="244"/>
      <c r="R26" s="245"/>
      <c r="S26" s="246" t="str">
        <f t="shared" si="5"/>
        <v>And/or add your own factors below</v>
      </c>
      <c r="T26" s="244"/>
      <c r="U26" s="245"/>
      <c r="V26" s="244"/>
      <c r="W26" s="245"/>
      <c r="X26" s="244"/>
      <c r="Y26" s="245"/>
      <c r="Z26" s="244"/>
      <c r="AA26" s="245"/>
      <c r="AB26" s="244"/>
      <c r="AC26" s="245"/>
    </row>
    <row r="27" spans="3:29" ht="18" customHeight="1" x14ac:dyDescent="0.25">
      <c r="C27" s="289"/>
      <c r="D27" s="290"/>
      <c r="E27" s="290"/>
      <c r="F27" s="291"/>
      <c r="G27" s="292">
        <v>0</v>
      </c>
      <c r="H27" s="293"/>
      <c r="I27" s="214"/>
      <c r="J27" s="243">
        <f t="shared" ref="J27:J36" si="101">+I27*$G27*10</f>
        <v>0</v>
      </c>
      <c r="K27" s="214"/>
      <c r="L27" s="243">
        <f t="shared" ref="L27" si="102">+K27*$G27*10</f>
        <v>0</v>
      </c>
      <c r="M27" s="214"/>
      <c r="N27" s="243">
        <f t="shared" ref="N27" si="103">+M27*$G27*10</f>
        <v>0</v>
      </c>
      <c r="O27" s="214"/>
      <c r="P27" s="243">
        <f t="shared" ref="P27" si="104">+O27*$G27*10</f>
        <v>0</v>
      </c>
      <c r="Q27" s="214"/>
      <c r="R27" s="243">
        <f t="shared" ref="R27" si="105">+Q27*$G27*10</f>
        <v>0</v>
      </c>
      <c r="S27" s="235" t="str">
        <f t="shared" si="5"/>
        <v/>
      </c>
      <c r="T27" s="214"/>
      <c r="U27" s="243">
        <f t="shared" ref="U27" si="106">+T27*$G27*10</f>
        <v>0</v>
      </c>
      <c r="V27" s="214"/>
      <c r="W27" s="243">
        <f t="shared" ref="W27" si="107">+V27*$G27*10</f>
        <v>0</v>
      </c>
      <c r="X27" s="214"/>
      <c r="Y27" s="243">
        <f t="shared" ref="Y27" si="108">+X27*$G27*10</f>
        <v>0</v>
      </c>
      <c r="Z27" s="214"/>
      <c r="AA27" s="243">
        <f t="shared" ref="AA27" si="109">+Z27*$G27*10</f>
        <v>0</v>
      </c>
      <c r="AB27" s="214"/>
      <c r="AC27" s="243">
        <f t="shared" ref="AC27" si="110">+AB27*$G27*10</f>
        <v>0</v>
      </c>
    </row>
    <row r="28" spans="3:29" ht="18" customHeight="1" x14ac:dyDescent="0.25">
      <c r="C28" s="284"/>
      <c r="D28" s="285"/>
      <c r="E28" s="285"/>
      <c r="F28" s="286"/>
      <c r="G28" s="287">
        <v>0</v>
      </c>
      <c r="H28" s="288"/>
      <c r="I28" s="215"/>
      <c r="J28" s="237">
        <f t="shared" si="101"/>
        <v>0</v>
      </c>
      <c r="K28" s="215"/>
      <c r="L28" s="237">
        <f t="shared" ref="L28" si="111">+K28*$G28*10</f>
        <v>0</v>
      </c>
      <c r="M28" s="215"/>
      <c r="N28" s="237">
        <f t="shared" ref="N28" si="112">+M28*$G28*10</f>
        <v>0</v>
      </c>
      <c r="O28" s="215"/>
      <c r="P28" s="237">
        <f t="shared" ref="P28" si="113">+O28*$G28*10</f>
        <v>0</v>
      </c>
      <c r="Q28" s="215"/>
      <c r="R28" s="237">
        <f t="shared" ref="R28" si="114">+Q28*$G28*10</f>
        <v>0</v>
      </c>
      <c r="S28" s="238" t="str">
        <f t="shared" si="5"/>
        <v/>
      </c>
      <c r="T28" s="215"/>
      <c r="U28" s="237">
        <f t="shared" ref="U28" si="115">+T28*$G28*10</f>
        <v>0</v>
      </c>
      <c r="V28" s="215"/>
      <c r="W28" s="237">
        <f t="shared" ref="W28" si="116">+V28*$G28*10</f>
        <v>0</v>
      </c>
      <c r="X28" s="215"/>
      <c r="Y28" s="237">
        <f t="shared" ref="Y28" si="117">+X28*$G28*10</f>
        <v>0</v>
      </c>
      <c r="Z28" s="215"/>
      <c r="AA28" s="237">
        <f t="shared" ref="AA28" si="118">+Z28*$G28*10</f>
        <v>0</v>
      </c>
      <c r="AB28" s="215"/>
      <c r="AC28" s="237">
        <f t="shared" ref="AC28" si="119">+AB28*$G28*10</f>
        <v>0</v>
      </c>
    </row>
    <row r="29" spans="3:29" ht="18" customHeight="1" x14ac:dyDescent="0.25">
      <c r="C29" s="284"/>
      <c r="D29" s="285"/>
      <c r="E29" s="285"/>
      <c r="F29" s="286"/>
      <c r="G29" s="287">
        <v>0</v>
      </c>
      <c r="H29" s="288"/>
      <c r="I29" s="215"/>
      <c r="J29" s="237">
        <f t="shared" si="101"/>
        <v>0</v>
      </c>
      <c r="K29" s="215"/>
      <c r="L29" s="237">
        <f t="shared" ref="L29" si="120">+K29*$G29*10</f>
        <v>0</v>
      </c>
      <c r="M29" s="215"/>
      <c r="N29" s="237">
        <f t="shared" ref="N29" si="121">+M29*$G29*10</f>
        <v>0</v>
      </c>
      <c r="O29" s="215"/>
      <c r="P29" s="237">
        <f t="shared" ref="P29" si="122">+O29*$G29*10</f>
        <v>0</v>
      </c>
      <c r="Q29" s="215"/>
      <c r="R29" s="237">
        <f t="shared" ref="R29" si="123">+Q29*$G29*10</f>
        <v>0</v>
      </c>
      <c r="S29" s="238" t="str">
        <f t="shared" si="5"/>
        <v/>
      </c>
      <c r="T29" s="215"/>
      <c r="U29" s="237">
        <f t="shared" ref="U29" si="124">+T29*$G29*10</f>
        <v>0</v>
      </c>
      <c r="V29" s="215"/>
      <c r="W29" s="237">
        <f t="shared" ref="W29" si="125">+V29*$G29*10</f>
        <v>0</v>
      </c>
      <c r="X29" s="215"/>
      <c r="Y29" s="237">
        <f t="shared" ref="Y29" si="126">+X29*$G29*10</f>
        <v>0</v>
      </c>
      <c r="Z29" s="215"/>
      <c r="AA29" s="237">
        <f t="shared" ref="AA29" si="127">+Z29*$G29*10</f>
        <v>0</v>
      </c>
      <c r="AB29" s="215"/>
      <c r="AC29" s="237">
        <f t="shared" ref="AC29" si="128">+AB29*$G29*10</f>
        <v>0</v>
      </c>
    </row>
    <row r="30" spans="3:29" ht="18" customHeight="1" x14ac:dyDescent="0.25">
      <c r="C30" s="284"/>
      <c r="D30" s="285"/>
      <c r="E30" s="285"/>
      <c r="F30" s="286"/>
      <c r="G30" s="287">
        <v>0</v>
      </c>
      <c r="H30" s="288"/>
      <c r="I30" s="215"/>
      <c r="J30" s="237">
        <f t="shared" si="101"/>
        <v>0</v>
      </c>
      <c r="K30" s="215"/>
      <c r="L30" s="237">
        <f t="shared" ref="L30" si="129">+K30*$G30*10</f>
        <v>0</v>
      </c>
      <c r="M30" s="215"/>
      <c r="N30" s="237">
        <f t="shared" ref="N30" si="130">+M30*$G30*10</f>
        <v>0</v>
      </c>
      <c r="O30" s="215"/>
      <c r="P30" s="237">
        <f t="shared" ref="P30" si="131">+O30*$G30*10</f>
        <v>0</v>
      </c>
      <c r="Q30" s="215"/>
      <c r="R30" s="237">
        <f t="shared" ref="R30" si="132">+Q30*$G30*10</f>
        <v>0</v>
      </c>
      <c r="S30" s="238" t="str">
        <f t="shared" si="5"/>
        <v/>
      </c>
      <c r="T30" s="215"/>
      <c r="U30" s="237">
        <f t="shared" ref="U30" si="133">+T30*$G30*10</f>
        <v>0</v>
      </c>
      <c r="V30" s="215"/>
      <c r="W30" s="237">
        <f t="shared" ref="W30" si="134">+V30*$G30*10</f>
        <v>0</v>
      </c>
      <c r="X30" s="215"/>
      <c r="Y30" s="237">
        <f t="shared" ref="Y30" si="135">+X30*$G30*10</f>
        <v>0</v>
      </c>
      <c r="Z30" s="215"/>
      <c r="AA30" s="237">
        <f t="shared" ref="AA30" si="136">+Z30*$G30*10</f>
        <v>0</v>
      </c>
      <c r="AB30" s="215"/>
      <c r="AC30" s="237">
        <f t="shared" ref="AC30" si="137">+AB30*$G30*10</f>
        <v>0</v>
      </c>
    </row>
    <row r="31" spans="3:29" ht="18" customHeight="1" thickBot="1" x14ac:dyDescent="0.3">
      <c r="C31" s="274"/>
      <c r="D31" s="275"/>
      <c r="E31" s="275"/>
      <c r="F31" s="276"/>
      <c r="G31" s="277">
        <v>0</v>
      </c>
      <c r="H31" s="278"/>
      <c r="I31" s="216"/>
      <c r="J31" s="241">
        <f t="shared" si="101"/>
        <v>0</v>
      </c>
      <c r="K31" s="216"/>
      <c r="L31" s="241">
        <f t="shared" ref="L31" si="138">+K31*$G31*10</f>
        <v>0</v>
      </c>
      <c r="M31" s="216"/>
      <c r="N31" s="241">
        <f t="shared" ref="N31" si="139">+M31*$G31*10</f>
        <v>0</v>
      </c>
      <c r="O31" s="216"/>
      <c r="P31" s="241">
        <f t="shared" ref="P31" si="140">+O31*$G31*10</f>
        <v>0</v>
      </c>
      <c r="Q31" s="216"/>
      <c r="R31" s="241">
        <f t="shared" ref="R31" si="141">+Q31*$G31*10</f>
        <v>0</v>
      </c>
      <c r="S31" s="242" t="str">
        <f t="shared" si="5"/>
        <v/>
      </c>
      <c r="T31" s="216"/>
      <c r="U31" s="241">
        <f t="shared" ref="U31" si="142">+T31*$G31*10</f>
        <v>0</v>
      </c>
      <c r="V31" s="216"/>
      <c r="W31" s="241">
        <f t="shared" ref="W31" si="143">+V31*$G31*10</f>
        <v>0</v>
      </c>
      <c r="X31" s="216"/>
      <c r="Y31" s="241">
        <f t="shared" ref="Y31" si="144">+X31*$G31*10</f>
        <v>0</v>
      </c>
      <c r="Z31" s="216"/>
      <c r="AA31" s="241">
        <f t="shared" ref="AA31" si="145">+Z31*$G31*10</f>
        <v>0</v>
      </c>
      <c r="AB31" s="216"/>
      <c r="AC31" s="241">
        <f t="shared" ref="AC31" si="146">+AB31*$G31*10</f>
        <v>0</v>
      </c>
    </row>
    <row r="32" spans="3:29" ht="18" customHeight="1" x14ac:dyDescent="0.25">
      <c r="C32" s="284"/>
      <c r="D32" s="285"/>
      <c r="E32" s="285"/>
      <c r="F32" s="286"/>
      <c r="G32" s="287">
        <v>0</v>
      </c>
      <c r="H32" s="288"/>
      <c r="I32" s="215"/>
      <c r="J32" s="237">
        <f t="shared" si="101"/>
        <v>0</v>
      </c>
      <c r="K32" s="215"/>
      <c r="L32" s="237">
        <f t="shared" ref="L32" si="147">+K32*$G32*10</f>
        <v>0</v>
      </c>
      <c r="M32" s="215"/>
      <c r="N32" s="237">
        <f t="shared" ref="N32" si="148">+M32*$G32*10</f>
        <v>0</v>
      </c>
      <c r="O32" s="215"/>
      <c r="P32" s="237">
        <f t="shared" ref="P32" si="149">+O32*$G32*10</f>
        <v>0</v>
      </c>
      <c r="Q32" s="215"/>
      <c r="R32" s="237">
        <f t="shared" ref="R32" si="150">+Q32*$G32*10</f>
        <v>0</v>
      </c>
      <c r="S32" s="238" t="str">
        <f t="shared" si="5"/>
        <v/>
      </c>
      <c r="T32" s="215"/>
      <c r="U32" s="237">
        <f t="shared" ref="U32" si="151">+T32*$G32*10</f>
        <v>0</v>
      </c>
      <c r="V32" s="215"/>
      <c r="W32" s="237">
        <f t="shared" ref="W32" si="152">+V32*$G32*10</f>
        <v>0</v>
      </c>
      <c r="X32" s="215"/>
      <c r="Y32" s="237">
        <f t="shared" ref="Y32" si="153">+X32*$G32*10</f>
        <v>0</v>
      </c>
      <c r="Z32" s="215"/>
      <c r="AA32" s="237">
        <f t="shared" ref="AA32" si="154">+Z32*$G32*10</f>
        <v>0</v>
      </c>
      <c r="AB32" s="215"/>
      <c r="AC32" s="237">
        <f t="shared" ref="AC32" si="155">+AB32*$G32*10</f>
        <v>0</v>
      </c>
    </row>
    <row r="33" spans="3:29" ht="18" customHeight="1" x14ac:dyDescent="0.25">
      <c r="C33" s="284"/>
      <c r="D33" s="285"/>
      <c r="E33" s="285"/>
      <c r="F33" s="286"/>
      <c r="G33" s="287">
        <v>0</v>
      </c>
      <c r="H33" s="288"/>
      <c r="I33" s="215"/>
      <c r="J33" s="237">
        <f t="shared" si="101"/>
        <v>0</v>
      </c>
      <c r="K33" s="215"/>
      <c r="L33" s="237">
        <f t="shared" ref="L33" si="156">+K33*$G33*10</f>
        <v>0</v>
      </c>
      <c r="M33" s="215"/>
      <c r="N33" s="237">
        <f t="shared" ref="N33" si="157">+M33*$G33*10</f>
        <v>0</v>
      </c>
      <c r="O33" s="215"/>
      <c r="P33" s="237">
        <f t="shared" ref="P33" si="158">+O33*$G33*10</f>
        <v>0</v>
      </c>
      <c r="Q33" s="215"/>
      <c r="R33" s="237">
        <f t="shared" ref="R33" si="159">+Q33*$G33*10</f>
        <v>0</v>
      </c>
      <c r="S33" s="238" t="str">
        <f t="shared" si="5"/>
        <v/>
      </c>
      <c r="T33" s="215"/>
      <c r="U33" s="237">
        <f t="shared" ref="U33" si="160">+T33*$G33*10</f>
        <v>0</v>
      </c>
      <c r="V33" s="215"/>
      <c r="W33" s="237">
        <f t="shared" ref="W33" si="161">+V33*$G33*10</f>
        <v>0</v>
      </c>
      <c r="X33" s="215"/>
      <c r="Y33" s="237">
        <f t="shared" ref="Y33" si="162">+X33*$G33*10</f>
        <v>0</v>
      </c>
      <c r="Z33" s="215"/>
      <c r="AA33" s="237">
        <f t="shared" ref="AA33" si="163">+Z33*$G33*10</f>
        <v>0</v>
      </c>
      <c r="AB33" s="215"/>
      <c r="AC33" s="237">
        <f t="shared" ref="AC33" si="164">+AB33*$G33*10</f>
        <v>0</v>
      </c>
    </row>
    <row r="34" spans="3:29" ht="18" customHeight="1" x14ac:dyDescent="0.25">
      <c r="C34" s="284"/>
      <c r="D34" s="285"/>
      <c r="E34" s="285"/>
      <c r="F34" s="286"/>
      <c r="G34" s="287">
        <v>0</v>
      </c>
      <c r="H34" s="288"/>
      <c r="I34" s="215"/>
      <c r="J34" s="237">
        <f t="shared" si="101"/>
        <v>0</v>
      </c>
      <c r="K34" s="215"/>
      <c r="L34" s="237">
        <f t="shared" ref="L34" si="165">+K34*$G34*10</f>
        <v>0</v>
      </c>
      <c r="M34" s="215"/>
      <c r="N34" s="237">
        <f t="shared" ref="N34" si="166">+M34*$G34*10</f>
        <v>0</v>
      </c>
      <c r="O34" s="215"/>
      <c r="P34" s="237">
        <f t="shared" ref="P34" si="167">+O34*$G34*10</f>
        <v>0</v>
      </c>
      <c r="Q34" s="215"/>
      <c r="R34" s="237">
        <f t="shared" ref="R34" si="168">+Q34*$G34*10</f>
        <v>0</v>
      </c>
      <c r="S34" s="238" t="str">
        <f t="shared" si="5"/>
        <v/>
      </c>
      <c r="T34" s="215"/>
      <c r="U34" s="237">
        <f t="shared" ref="U34" si="169">+T34*$G34*10</f>
        <v>0</v>
      </c>
      <c r="V34" s="215"/>
      <c r="W34" s="237">
        <f t="shared" ref="W34" si="170">+V34*$G34*10</f>
        <v>0</v>
      </c>
      <c r="X34" s="215"/>
      <c r="Y34" s="237">
        <f t="shared" ref="Y34" si="171">+X34*$G34*10</f>
        <v>0</v>
      </c>
      <c r="Z34" s="215"/>
      <c r="AA34" s="237">
        <f t="shared" ref="AA34" si="172">+Z34*$G34*10</f>
        <v>0</v>
      </c>
      <c r="AB34" s="215"/>
      <c r="AC34" s="237">
        <f t="shared" ref="AC34" si="173">+AB34*$G34*10</f>
        <v>0</v>
      </c>
    </row>
    <row r="35" spans="3:29" ht="18" customHeight="1" x14ac:dyDescent="0.25">
      <c r="C35" s="284"/>
      <c r="D35" s="285"/>
      <c r="E35" s="285"/>
      <c r="F35" s="286"/>
      <c r="G35" s="287">
        <v>0</v>
      </c>
      <c r="H35" s="288"/>
      <c r="I35" s="215"/>
      <c r="J35" s="237">
        <f t="shared" si="101"/>
        <v>0</v>
      </c>
      <c r="K35" s="215"/>
      <c r="L35" s="237">
        <f t="shared" ref="L35" si="174">+K35*$G35*10</f>
        <v>0</v>
      </c>
      <c r="M35" s="215"/>
      <c r="N35" s="237">
        <f t="shared" ref="N35" si="175">+M35*$G35*10</f>
        <v>0</v>
      </c>
      <c r="O35" s="215"/>
      <c r="P35" s="237">
        <f t="shared" ref="P35" si="176">+O35*$G35*10</f>
        <v>0</v>
      </c>
      <c r="Q35" s="215"/>
      <c r="R35" s="237">
        <f t="shared" ref="R35" si="177">+Q35*$G35*10</f>
        <v>0</v>
      </c>
      <c r="S35" s="238" t="str">
        <f t="shared" si="5"/>
        <v/>
      </c>
      <c r="T35" s="215"/>
      <c r="U35" s="237">
        <f t="shared" ref="U35" si="178">+T35*$G35*10</f>
        <v>0</v>
      </c>
      <c r="V35" s="215"/>
      <c r="W35" s="237">
        <f t="shared" ref="W35" si="179">+V35*$G35*10</f>
        <v>0</v>
      </c>
      <c r="X35" s="215"/>
      <c r="Y35" s="237">
        <f t="shared" ref="Y35" si="180">+X35*$G35*10</f>
        <v>0</v>
      </c>
      <c r="Z35" s="215"/>
      <c r="AA35" s="237">
        <f t="shared" ref="AA35" si="181">+Z35*$G35*10</f>
        <v>0</v>
      </c>
      <c r="AB35" s="215"/>
      <c r="AC35" s="237">
        <f t="shared" ref="AC35" si="182">+AB35*$G35*10</f>
        <v>0</v>
      </c>
    </row>
    <row r="36" spans="3:29" ht="18" customHeight="1" thickBot="1" x14ac:dyDescent="0.3">
      <c r="C36" s="274"/>
      <c r="D36" s="275"/>
      <c r="E36" s="275"/>
      <c r="F36" s="276"/>
      <c r="G36" s="277">
        <v>0</v>
      </c>
      <c r="H36" s="278"/>
      <c r="I36" s="215"/>
      <c r="J36" s="237">
        <f t="shared" si="101"/>
        <v>0</v>
      </c>
      <c r="K36" s="215"/>
      <c r="L36" s="237">
        <f t="shared" ref="L36" si="183">+K36*$G36*10</f>
        <v>0</v>
      </c>
      <c r="M36" s="215"/>
      <c r="N36" s="237">
        <f t="shared" ref="N36" si="184">+M36*$G36*10</f>
        <v>0</v>
      </c>
      <c r="O36" s="215"/>
      <c r="P36" s="237">
        <f t="shared" ref="P36" si="185">+O36*$G36*10</f>
        <v>0</v>
      </c>
      <c r="Q36" s="215"/>
      <c r="R36" s="237">
        <f t="shared" ref="R36" si="186">+Q36*$G36*10</f>
        <v>0</v>
      </c>
      <c r="S36" s="238" t="str">
        <f t="shared" si="5"/>
        <v/>
      </c>
      <c r="T36" s="215"/>
      <c r="U36" s="237">
        <f t="shared" ref="U36" si="187">+T36*$G36*10</f>
        <v>0</v>
      </c>
      <c r="V36" s="215"/>
      <c r="W36" s="237">
        <f t="shared" ref="W36" si="188">+V36*$G36*10</f>
        <v>0</v>
      </c>
      <c r="X36" s="215"/>
      <c r="Y36" s="237">
        <f t="shared" ref="Y36" si="189">+X36*$G36*10</f>
        <v>0</v>
      </c>
      <c r="Z36" s="215"/>
      <c r="AA36" s="237">
        <f t="shared" ref="AA36" si="190">+Z36*$G36*10</f>
        <v>0</v>
      </c>
      <c r="AB36" s="215"/>
      <c r="AC36" s="237">
        <f t="shared" ref="AC36" si="191">+AB36*$G36*10</f>
        <v>0</v>
      </c>
    </row>
    <row r="37" spans="3:29" ht="22.5" customHeight="1" thickBot="1" x14ac:dyDescent="0.3">
      <c r="C37" s="323" t="s">
        <v>99</v>
      </c>
      <c r="D37" s="324"/>
      <c r="E37" s="324"/>
      <c r="F37" s="325"/>
      <c r="G37" s="282">
        <f>SUM(G13:H36)-G25</f>
        <v>0</v>
      </c>
      <c r="H37" s="283"/>
      <c r="I37" s="247">
        <f t="shared" ref="I37:R37" si="192">SUM(I13:I36)</f>
        <v>0</v>
      </c>
      <c r="J37" s="248">
        <f t="shared" si="192"/>
        <v>0</v>
      </c>
      <c r="K37" s="247">
        <f t="shared" si="192"/>
        <v>0</v>
      </c>
      <c r="L37" s="248">
        <f t="shared" si="192"/>
        <v>0</v>
      </c>
      <c r="M37" s="247">
        <f t="shared" si="192"/>
        <v>0</v>
      </c>
      <c r="N37" s="248">
        <f t="shared" si="192"/>
        <v>0</v>
      </c>
      <c r="O37" s="247">
        <f t="shared" si="192"/>
        <v>0</v>
      </c>
      <c r="P37" s="248">
        <f t="shared" si="192"/>
        <v>0</v>
      </c>
      <c r="Q37" s="247">
        <f t="shared" si="192"/>
        <v>0</v>
      </c>
      <c r="R37" s="248">
        <f t="shared" si="192"/>
        <v>0</v>
      </c>
      <c r="S37" s="249" t="s">
        <v>99</v>
      </c>
      <c r="T37" s="247">
        <f t="shared" ref="T37:AC37" si="193">SUM(T13:T36)</f>
        <v>0</v>
      </c>
      <c r="U37" s="248">
        <f t="shared" si="193"/>
        <v>0</v>
      </c>
      <c r="V37" s="247">
        <f t="shared" si="193"/>
        <v>0</v>
      </c>
      <c r="W37" s="248">
        <f t="shared" si="193"/>
        <v>0</v>
      </c>
      <c r="X37" s="247">
        <f t="shared" si="193"/>
        <v>0</v>
      </c>
      <c r="Y37" s="248">
        <f t="shared" si="193"/>
        <v>0</v>
      </c>
      <c r="Z37" s="247">
        <f t="shared" si="193"/>
        <v>0</v>
      </c>
      <c r="AA37" s="248">
        <f t="shared" si="193"/>
        <v>0</v>
      </c>
      <c r="AB37" s="247">
        <f t="shared" si="193"/>
        <v>0</v>
      </c>
      <c r="AC37" s="250">
        <f t="shared" si="193"/>
        <v>0</v>
      </c>
    </row>
    <row r="38" spans="3:29" ht="18" customHeight="1" thickBot="1" x14ac:dyDescent="0.3">
      <c r="C38" s="356" t="str">
        <f>IF(G37&lt;&gt;1,"NOTE:  Total of importance weightings MUST equal 100 for the matrix to work","")</f>
        <v>NOTE:  Total of importance weightings MUST equal 100 for the matrix to work</v>
      </c>
      <c r="D38" s="357"/>
      <c r="E38" s="357"/>
      <c r="F38" s="357"/>
      <c r="G38" s="357"/>
      <c r="H38" s="357"/>
      <c r="I38" s="358"/>
    </row>
    <row r="39" spans="3:29" ht="25.5" customHeight="1" thickBot="1" x14ac:dyDescent="0.3">
      <c r="C39" s="315" t="s">
        <v>108</v>
      </c>
      <c r="D39" s="316"/>
      <c r="E39" s="316"/>
      <c r="F39" s="316"/>
      <c r="G39" s="316"/>
      <c r="H39" s="317"/>
      <c r="I39" s="320" t="s">
        <v>114</v>
      </c>
      <c r="J39" s="321"/>
      <c r="K39" s="321"/>
      <c r="L39" s="321"/>
      <c r="M39" s="321"/>
      <c r="N39" s="321"/>
      <c r="O39" s="321"/>
      <c r="P39" s="321"/>
      <c r="Q39" s="321"/>
      <c r="R39" s="322"/>
      <c r="S39" s="221"/>
      <c r="T39" s="320" t="s">
        <v>114</v>
      </c>
      <c r="U39" s="321"/>
      <c r="V39" s="321"/>
      <c r="W39" s="321"/>
      <c r="X39" s="321"/>
      <c r="Y39" s="321"/>
      <c r="Z39" s="321"/>
      <c r="AA39" s="321"/>
      <c r="AB39" s="321"/>
      <c r="AC39" s="322"/>
    </row>
    <row r="40" spans="3:29" ht="40.5" customHeight="1" thickBot="1" x14ac:dyDescent="0.3">
      <c r="C40" s="312" t="s">
        <v>106</v>
      </c>
      <c r="D40" s="313"/>
      <c r="E40" s="313"/>
      <c r="F40" s="313"/>
      <c r="G40" s="313"/>
      <c r="H40" s="314"/>
      <c r="I40" s="310" t="str">
        <f>IF(I11&lt;&gt;"",I11,"")</f>
        <v/>
      </c>
      <c r="J40" s="311"/>
      <c r="K40" s="310" t="str">
        <f>IF(K11&lt;&gt;"",K11,"")</f>
        <v/>
      </c>
      <c r="L40" s="311"/>
      <c r="M40" s="310" t="str">
        <f>IF(M11&lt;&gt;"",M11,"")</f>
        <v/>
      </c>
      <c r="N40" s="311"/>
      <c r="O40" s="310" t="str">
        <f>IF(O11&lt;&gt;"",O11,"")</f>
        <v/>
      </c>
      <c r="P40" s="311"/>
      <c r="Q40" s="310" t="str">
        <f>IF(Q11&lt;&gt;"",Q11,"")</f>
        <v/>
      </c>
      <c r="R40" s="311"/>
      <c r="S40" s="308" t="s">
        <v>104</v>
      </c>
      <c r="T40" s="310" t="str">
        <f>IF(T11&lt;&gt;"",T11,"")</f>
        <v/>
      </c>
      <c r="U40" s="311"/>
      <c r="V40" s="310" t="str">
        <f>IF(V11&lt;&gt;"",V11,"")</f>
        <v/>
      </c>
      <c r="W40" s="311"/>
      <c r="X40" s="310" t="str">
        <f>IF(X11&lt;&gt;"",X11,"")</f>
        <v/>
      </c>
      <c r="Y40" s="311"/>
      <c r="Z40" s="310" t="str">
        <f>IF(Z11&lt;&gt;"",Z11,"")</f>
        <v/>
      </c>
      <c r="AA40" s="311"/>
      <c r="AB40" s="310" t="str">
        <f>IF(AB11&lt;&gt;"",AB11,"")</f>
        <v/>
      </c>
      <c r="AC40" s="311"/>
    </row>
    <row r="41" spans="3:29" ht="43.5" customHeight="1" thickBot="1" x14ac:dyDescent="0.3">
      <c r="C41" s="303" t="s">
        <v>97</v>
      </c>
      <c r="D41" s="304"/>
      <c r="E41" s="304"/>
      <c r="F41" s="305"/>
      <c r="G41" s="306" t="s">
        <v>98</v>
      </c>
      <c r="H41" s="307"/>
      <c r="I41" s="251" t="s">
        <v>103</v>
      </c>
      <c r="J41" s="252" t="s">
        <v>107</v>
      </c>
      <c r="K41" s="253" t="s">
        <v>103</v>
      </c>
      <c r="L41" s="252" t="s">
        <v>107</v>
      </c>
      <c r="M41" s="252" t="s">
        <v>103</v>
      </c>
      <c r="N41" s="252" t="s">
        <v>107</v>
      </c>
      <c r="O41" s="251" t="s">
        <v>103</v>
      </c>
      <c r="P41" s="252" t="s">
        <v>107</v>
      </c>
      <c r="Q41" s="253" t="s">
        <v>103</v>
      </c>
      <c r="R41" s="252" t="s">
        <v>107</v>
      </c>
      <c r="S41" s="309"/>
      <c r="T41" s="251" t="s">
        <v>103</v>
      </c>
      <c r="U41" s="252" t="s">
        <v>107</v>
      </c>
      <c r="V41" s="253" t="s">
        <v>103</v>
      </c>
      <c r="W41" s="252" t="s">
        <v>107</v>
      </c>
      <c r="X41" s="252" t="s">
        <v>103</v>
      </c>
      <c r="Y41" s="252" t="s">
        <v>107</v>
      </c>
      <c r="Z41" s="251" t="s">
        <v>103</v>
      </c>
      <c r="AA41" s="252" t="s">
        <v>107</v>
      </c>
      <c r="AB41" s="253" t="s">
        <v>103</v>
      </c>
      <c r="AC41" s="252" t="s">
        <v>107</v>
      </c>
    </row>
    <row r="42" spans="3:29" ht="21" customHeight="1" x14ac:dyDescent="0.25">
      <c r="C42" s="254" t="s">
        <v>109</v>
      </c>
      <c r="D42" s="255"/>
      <c r="E42" s="255"/>
      <c r="F42" s="255"/>
      <c r="G42" s="292"/>
      <c r="H42" s="293"/>
      <c r="I42" s="214"/>
      <c r="J42" s="234">
        <f>+I42*$G42*10</f>
        <v>0</v>
      </c>
      <c r="K42" s="214"/>
      <c r="L42" s="234">
        <f>+K42*$G42*10</f>
        <v>0</v>
      </c>
      <c r="M42" s="214"/>
      <c r="N42" s="234">
        <f>+M42*$G42*10</f>
        <v>0</v>
      </c>
      <c r="O42" s="214"/>
      <c r="P42" s="234">
        <f>+O42*$G42*10</f>
        <v>0</v>
      </c>
      <c r="Q42" s="214"/>
      <c r="R42" s="234">
        <f>+Q42*$G42*10</f>
        <v>0</v>
      </c>
      <c r="S42" s="271" t="str">
        <f>IF(C42&lt;&gt;"",C42,"")</f>
        <v>Market size</v>
      </c>
      <c r="T42" s="214"/>
      <c r="U42" s="234">
        <f>+T42*$G42*10</f>
        <v>0</v>
      </c>
      <c r="V42" s="214"/>
      <c r="W42" s="234">
        <f>+V42*$G42*10</f>
        <v>0</v>
      </c>
      <c r="X42" s="214"/>
      <c r="Y42" s="234">
        <f>+X42*$G42*10</f>
        <v>0</v>
      </c>
      <c r="Z42" s="214"/>
      <c r="AA42" s="234">
        <f>+Z42*$G42*10</f>
        <v>0</v>
      </c>
      <c r="AB42" s="214"/>
      <c r="AC42" s="234">
        <f>+AB42*$G42*10</f>
        <v>0</v>
      </c>
    </row>
    <row r="43" spans="3:29" ht="21" customHeight="1" x14ac:dyDescent="0.25">
      <c r="C43" s="156" t="s">
        <v>110</v>
      </c>
      <c r="D43" s="257"/>
      <c r="E43" s="257"/>
      <c r="F43" s="257"/>
      <c r="G43" s="287"/>
      <c r="H43" s="288"/>
      <c r="I43" s="215"/>
      <c r="J43" s="237">
        <f t="shared" ref="J43" si="194">+I43*$G43*10</f>
        <v>0</v>
      </c>
      <c r="K43" s="215"/>
      <c r="L43" s="237">
        <f t="shared" ref="L43:L53" si="195">+K43*$G43*10</f>
        <v>0</v>
      </c>
      <c r="M43" s="215"/>
      <c r="N43" s="237">
        <f t="shared" ref="N43:N53" si="196">+M43*$G43*10</f>
        <v>0</v>
      </c>
      <c r="O43" s="215"/>
      <c r="P43" s="237">
        <f t="shared" ref="P43:P53" si="197">+O43*$G43*10</f>
        <v>0</v>
      </c>
      <c r="Q43" s="215"/>
      <c r="R43" s="237">
        <f t="shared" ref="R43:R53" si="198">+Q43*$G43*10</f>
        <v>0</v>
      </c>
      <c r="S43" s="272" t="str">
        <f t="shared" ref="S43:S65" si="199">IF(C43&lt;&gt;"",C43,"")</f>
        <v>Profit margins</v>
      </c>
      <c r="T43" s="215"/>
      <c r="U43" s="237">
        <f t="shared" ref="U43:U53" si="200">+T43*$G43*10</f>
        <v>0</v>
      </c>
      <c r="V43" s="215"/>
      <c r="W43" s="237">
        <f t="shared" ref="W43:W53" si="201">+V43*$G43*10</f>
        <v>0</v>
      </c>
      <c r="X43" s="215"/>
      <c r="Y43" s="237">
        <f t="shared" ref="Y43:Y53" si="202">+X43*$G43*10</f>
        <v>0</v>
      </c>
      <c r="Z43" s="215"/>
      <c r="AA43" s="237">
        <f t="shared" ref="AA43:AA53" si="203">+Z43*$G43*10</f>
        <v>0</v>
      </c>
      <c r="AB43" s="215"/>
      <c r="AC43" s="237">
        <f t="shared" ref="AC43:AC53" si="204">+AB43*$G43*10</f>
        <v>0</v>
      </c>
    </row>
    <row r="44" spans="3:29" ht="21" customHeight="1" thickBot="1" x14ac:dyDescent="0.3">
      <c r="C44" s="259" t="s">
        <v>111</v>
      </c>
      <c r="D44" s="260"/>
      <c r="E44" s="260"/>
      <c r="F44" s="260"/>
      <c r="G44" s="277"/>
      <c r="H44" s="278"/>
      <c r="I44" s="216"/>
      <c r="J44" s="241">
        <f t="shared" ref="J44" si="205">+I44*$G44*10</f>
        <v>0</v>
      </c>
      <c r="K44" s="216"/>
      <c r="L44" s="241">
        <f t="shared" si="195"/>
        <v>0</v>
      </c>
      <c r="M44" s="216"/>
      <c r="N44" s="241">
        <f t="shared" si="196"/>
        <v>0</v>
      </c>
      <c r="O44" s="216"/>
      <c r="P44" s="241">
        <f t="shared" si="197"/>
        <v>0</v>
      </c>
      <c r="Q44" s="216"/>
      <c r="R44" s="241">
        <f t="shared" si="198"/>
        <v>0</v>
      </c>
      <c r="S44" s="273" t="str">
        <f t="shared" si="199"/>
        <v>Market growth rate</v>
      </c>
      <c r="T44" s="216"/>
      <c r="U44" s="241">
        <f t="shared" si="200"/>
        <v>0</v>
      </c>
      <c r="V44" s="216"/>
      <c r="W44" s="241">
        <f t="shared" si="201"/>
        <v>0</v>
      </c>
      <c r="X44" s="216"/>
      <c r="Y44" s="241">
        <f t="shared" si="202"/>
        <v>0</v>
      </c>
      <c r="Z44" s="216"/>
      <c r="AA44" s="241">
        <f t="shared" si="203"/>
        <v>0</v>
      </c>
      <c r="AB44" s="216"/>
      <c r="AC44" s="241">
        <f t="shared" si="204"/>
        <v>0</v>
      </c>
    </row>
    <row r="45" spans="3:29" ht="21" customHeight="1" x14ac:dyDescent="0.25">
      <c r="C45" s="254" t="s">
        <v>120</v>
      </c>
      <c r="D45" s="255"/>
      <c r="E45" s="255"/>
      <c r="F45" s="262"/>
      <c r="G45" s="292"/>
      <c r="H45" s="293"/>
      <c r="I45" s="214"/>
      <c r="J45" s="234">
        <f t="shared" ref="J45" si="206">+I45*$G45*10</f>
        <v>0</v>
      </c>
      <c r="K45" s="214"/>
      <c r="L45" s="234">
        <f t="shared" si="195"/>
        <v>0</v>
      </c>
      <c r="M45" s="214"/>
      <c r="N45" s="234">
        <f t="shared" si="196"/>
        <v>0</v>
      </c>
      <c r="O45" s="214"/>
      <c r="P45" s="234">
        <f t="shared" si="197"/>
        <v>0</v>
      </c>
      <c r="Q45" s="214"/>
      <c r="R45" s="234">
        <f t="shared" si="198"/>
        <v>0</v>
      </c>
      <c r="S45" s="271" t="str">
        <f t="shared" si="199"/>
        <v>Competitive rivalry (if high, give low score)</v>
      </c>
      <c r="T45" s="214"/>
      <c r="U45" s="234">
        <f t="shared" si="200"/>
        <v>0</v>
      </c>
      <c r="V45" s="214"/>
      <c r="W45" s="234">
        <f t="shared" si="201"/>
        <v>0</v>
      </c>
      <c r="X45" s="214"/>
      <c r="Y45" s="234">
        <f t="shared" si="202"/>
        <v>0</v>
      </c>
      <c r="Z45" s="214"/>
      <c r="AA45" s="234">
        <f t="shared" si="203"/>
        <v>0</v>
      </c>
      <c r="AB45" s="214"/>
      <c r="AC45" s="234">
        <f t="shared" si="204"/>
        <v>0</v>
      </c>
    </row>
    <row r="46" spans="3:29" ht="21" customHeight="1" x14ac:dyDescent="0.25">
      <c r="C46" s="156" t="s">
        <v>121</v>
      </c>
      <c r="D46" s="257"/>
      <c r="E46" s="257"/>
      <c r="F46" s="263"/>
      <c r="G46" s="287"/>
      <c r="H46" s="288"/>
      <c r="I46" s="215"/>
      <c r="J46" s="237">
        <f t="shared" ref="J46" si="207">+I46*$G46*10</f>
        <v>0</v>
      </c>
      <c r="K46" s="215"/>
      <c r="L46" s="237">
        <f t="shared" si="195"/>
        <v>0</v>
      </c>
      <c r="M46" s="215"/>
      <c r="N46" s="237">
        <f t="shared" si="196"/>
        <v>0</v>
      </c>
      <c r="O46" s="215"/>
      <c r="P46" s="237">
        <f t="shared" si="197"/>
        <v>0</v>
      </c>
      <c r="Q46" s="215"/>
      <c r="R46" s="237">
        <f t="shared" si="198"/>
        <v>0</v>
      </c>
      <c r="S46" s="272" t="str">
        <f t="shared" si="199"/>
        <v>Threat of new competition (if high, give low score)</v>
      </c>
      <c r="T46" s="215"/>
      <c r="U46" s="237">
        <f t="shared" si="200"/>
        <v>0</v>
      </c>
      <c r="V46" s="215"/>
      <c r="W46" s="237">
        <f t="shared" si="201"/>
        <v>0</v>
      </c>
      <c r="X46" s="215"/>
      <c r="Y46" s="237">
        <f t="shared" si="202"/>
        <v>0</v>
      </c>
      <c r="Z46" s="215"/>
      <c r="AA46" s="237">
        <f t="shared" si="203"/>
        <v>0</v>
      </c>
      <c r="AB46" s="215"/>
      <c r="AC46" s="237">
        <f t="shared" si="204"/>
        <v>0</v>
      </c>
    </row>
    <row r="47" spans="3:29" ht="21" customHeight="1" thickBot="1" x14ac:dyDescent="0.3">
      <c r="C47" s="259" t="s">
        <v>122</v>
      </c>
      <c r="D47" s="260"/>
      <c r="E47" s="260"/>
      <c r="F47" s="264"/>
      <c r="G47" s="287"/>
      <c r="H47" s="288"/>
      <c r="I47" s="215"/>
      <c r="J47" s="237">
        <f t="shared" ref="J47" si="208">+I47*$G47*10</f>
        <v>0</v>
      </c>
      <c r="K47" s="215"/>
      <c r="L47" s="237">
        <f t="shared" si="195"/>
        <v>0</v>
      </c>
      <c r="M47" s="215"/>
      <c r="N47" s="237">
        <f t="shared" si="196"/>
        <v>0</v>
      </c>
      <c r="O47" s="215"/>
      <c r="P47" s="237">
        <f t="shared" si="197"/>
        <v>0</v>
      </c>
      <c r="Q47" s="215"/>
      <c r="R47" s="237">
        <f t="shared" si="198"/>
        <v>0</v>
      </c>
      <c r="S47" s="272" t="str">
        <f t="shared" si="199"/>
        <v>Threat of disruption (if high, give low score)</v>
      </c>
      <c r="T47" s="215"/>
      <c r="U47" s="237">
        <f t="shared" si="200"/>
        <v>0</v>
      </c>
      <c r="V47" s="215"/>
      <c r="W47" s="237">
        <f t="shared" si="201"/>
        <v>0</v>
      </c>
      <c r="X47" s="215"/>
      <c r="Y47" s="237">
        <f t="shared" si="202"/>
        <v>0</v>
      </c>
      <c r="Z47" s="215"/>
      <c r="AA47" s="237">
        <f t="shared" si="203"/>
        <v>0</v>
      </c>
      <c r="AB47" s="215"/>
      <c r="AC47" s="237">
        <f t="shared" si="204"/>
        <v>0</v>
      </c>
    </row>
    <row r="48" spans="3:29" ht="21" customHeight="1" x14ac:dyDescent="0.25">
      <c r="C48" s="254" t="s">
        <v>123</v>
      </c>
      <c r="D48" s="255"/>
      <c r="E48" s="255"/>
      <c r="F48" s="255"/>
      <c r="G48" s="292"/>
      <c r="H48" s="293"/>
      <c r="I48" s="214"/>
      <c r="J48" s="243">
        <f t="shared" ref="J48" si="209">+I48*$G48*10</f>
        <v>0</v>
      </c>
      <c r="K48" s="214"/>
      <c r="L48" s="243">
        <f t="shared" si="195"/>
        <v>0</v>
      </c>
      <c r="M48" s="214"/>
      <c r="N48" s="243">
        <f t="shared" si="196"/>
        <v>0</v>
      </c>
      <c r="O48" s="214"/>
      <c r="P48" s="243">
        <f t="shared" si="197"/>
        <v>0</v>
      </c>
      <c r="Q48" s="214"/>
      <c r="R48" s="243">
        <f t="shared" si="198"/>
        <v>0</v>
      </c>
      <c r="S48" s="271" t="str">
        <f t="shared" si="199"/>
        <v>Capital cost to enter (high = good barrier)</v>
      </c>
      <c r="T48" s="214"/>
      <c r="U48" s="243">
        <f t="shared" si="200"/>
        <v>0</v>
      </c>
      <c r="V48" s="214"/>
      <c r="W48" s="243">
        <f t="shared" si="201"/>
        <v>0</v>
      </c>
      <c r="X48" s="214"/>
      <c r="Y48" s="243">
        <f t="shared" si="202"/>
        <v>0</v>
      </c>
      <c r="Z48" s="214"/>
      <c r="AA48" s="243">
        <f t="shared" si="203"/>
        <v>0</v>
      </c>
      <c r="AB48" s="214"/>
      <c r="AC48" s="243">
        <f t="shared" si="204"/>
        <v>0</v>
      </c>
    </row>
    <row r="49" spans="3:29" ht="21" customHeight="1" x14ac:dyDescent="0.25">
      <c r="C49" s="156" t="s">
        <v>124</v>
      </c>
      <c r="D49" s="257"/>
      <c r="E49" s="257"/>
      <c r="F49" s="257"/>
      <c r="G49" s="287"/>
      <c r="H49" s="288"/>
      <c r="I49" s="215"/>
      <c r="J49" s="237">
        <f t="shared" ref="J49" si="210">+I49*$G49*10</f>
        <v>0</v>
      </c>
      <c r="K49" s="215"/>
      <c r="L49" s="237">
        <f t="shared" si="195"/>
        <v>0</v>
      </c>
      <c r="M49" s="215"/>
      <c r="N49" s="237">
        <f t="shared" si="196"/>
        <v>0</v>
      </c>
      <c r="O49" s="215"/>
      <c r="P49" s="237">
        <f t="shared" si="197"/>
        <v>0</v>
      </c>
      <c r="Q49" s="215"/>
      <c r="R49" s="237">
        <f t="shared" si="198"/>
        <v>0</v>
      </c>
      <c r="S49" s="272" t="str">
        <f t="shared" si="199"/>
        <v>Technology/R+D costs (high = good barrier)</v>
      </c>
      <c r="T49" s="215"/>
      <c r="U49" s="237">
        <f t="shared" si="200"/>
        <v>0</v>
      </c>
      <c r="V49" s="215"/>
      <c r="W49" s="237">
        <f t="shared" si="201"/>
        <v>0</v>
      </c>
      <c r="X49" s="215"/>
      <c r="Y49" s="237">
        <f t="shared" si="202"/>
        <v>0</v>
      </c>
      <c r="Z49" s="215"/>
      <c r="AA49" s="237">
        <f t="shared" si="203"/>
        <v>0</v>
      </c>
      <c r="AB49" s="215"/>
      <c r="AC49" s="237">
        <f t="shared" si="204"/>
        <v>0</v>
      </c>
    </row>
    <row r="50" spans="3:29" ht="21" customHeight="1" thickBot="1" x14ac:dyDescent="0.3">
      <c r="C50" s="259" t="s">
        <v>125</v>
      </c>
      <c r="D50" s="260"/>
      <c r="E50" s="260"/>
      <c r="F50" s="260"/>
      <c r="G50" s="277"/>
      <c r="H50" s="278"/>
      <c r="I50" s="216"/>
      <c r="J50" s="241">
        <f t="shared" ref="J50" si="211">+I50*$G50*10</f>
        <v>0</v>
      </c>
      <c r="K50" s="216"/>
      <c r="L50" s="241">
        <f t="shared" si="195"/>
        <v>0</v>
      </c>
      <c r="M50" s="216"/>
      <c r="N50" s="241">
        <f t="shared" si="196"/>
        <v>0</v>
      </c>
      <c r="O50" s="216"/>
      <c r="P50" s="241">
        <f t="shared" si="197"/>
        <v>0</v>
      </c>
      <c r="Q50" s="216"/>
      <c r="R50" s="241">
        <f t="shared" si="198"/>
        <v>0</v>
      </c>
      <c r="S50" s="273" t="str">
        <f t="shared" si="199"/>
        <v>Innovation required (high = good barrier)</v>
      </c>
      <c r="T50" s="216"/>
      <c r="U50" s="241">
        <f t="shared" si="200"/>
        <v>0</v>
      </c>
      <c r="V50" s="216"/>
      <c r="W50" s="241">
        <f t="shared" si="201"/>
        <v>0</v>
      </c>
      <c r="X50" s="216"/>
      <c r="Y50" s="241">
        <f t="shared" si="202"/>
        <v>0</v>
      </c>
      <c r="Z50" s="216"/>
      <c r="AA50" s="241">
        <f t="shared" si="203"/>
        <v>0</v>
      </c>
      <c r="AB50" s="216"/>
      <c r="AC50" s="241">
        <f t="shared" si="204"/>
        <v>0</v>
      </c>
    </row>
    <row r="51" spans="3:29" ht="21" customHeight="1" x14ac:dyDescent="0.25">
      <c r="C51" s="156" t="s">
        <v>126</v>
      </c>
      <c r="D51" s="257"/>
      <c r="E51" s="257"/>
      <c r="F51" s="257"/>
      <c r="G51" s="287"/>
      <c r="H51" s="288"/>
      <c r="I51" s="215"/>
      <c r="J51" s="237">
        <f t="shared" ref="J51" si="212">+I51*$G51*10</f>
        <v>0</v>
      </c>
      <c r="K51" s="215"/>
      <c r="L51" s="237">
        <f t="shared" si="195"/>
        <v>0</v>
      </c>
      <c r="M51" s="215"/>
      <c r="N51" s="237">
        <f t="shared" si="196"/>
        <v>0</v>
      </c>
      <c r="O51" s="215"/>
      <c r="P51" s="237">
        <f t="shared" si="197"/>
        <v>0</v>
      </c>
      <c r="Q51" s="215"/>
      <c r="R51" s="237">
        <f t="shared" si="198"/>
        <v>0</v>
      </c>
      <c r="S51" s="272" t="str">
        <f t="shared" si="199"/>
        <v>Power of channel partners (if high, give low score)</v>
      </c>
      <c r="T51" s="215"/>
      <c r="U51" s="237">
        <f t="shared" si="200"/>
        <v>0</v>
      </c>
      <c r="V51" s="215"/>
      <c r="W51" s="237">
        <f t="shared" si="201"/>
        <v>0</v>
      </c>
      <c r="X51" s="215"/>
      <c r="Y51" s="237">
        <f t="shared" si="202"/>
        <v>0</v>
      </c>
      <c r="Z51" s="215"/>
      <c r="AA51" s="237">
        <f t="shared" si="203"/>
        <v>0</v>
      </c>
      <c r="AB51" s="215"/>
      <c r="AC51" s="237">
        <f t="shared" si="204"/>
        <v>0</v>
      </c>
    </row>
    <row r="52" spans="3:29" ht="21" customHeight="1" x14ac:dyDescent="0.25">
      <c r="C52" s="156" t="s">
        <v>127</v>
      </c>
      <c r="D52" s="257"/>
      <c r="E52" s="257"/>
      <c r="F52" s="257"/>
      <c r="G52" s="287"/>
      <c r="H52" s="288"/>
      <c r="I52" s="215"/>
      <c r="J52" s="237">
        <f t="shared" ref="J52" si="213">+I52*$G52*10</f>
        <v>0</v>
      </c>
      <c r="K52" s="215"/>
      <c r="L52" s="237">
        <f t="shared" si="195"/>
        <v>0</v>
      </c>
      <c r="M52" s="215"/>
      <c r="N52" s="237">
        <f t="shared" si="196"/>
        <v>0</v>
      </c>
      <c r="O52" s="215"/>
      <c r="P52" s="237">
        <f t="shared" si="197"/>
        <v>0</v>
      </c>
      <c r="Q52" s="215"/>
      <c r="R52" s="237">
        <f t="shared" si="198"/>
        <v>0</v>
      </c>
      <c r="S52" s="272" t="str">
        <f t="shared" si="199"/>
        <v>Macroenvironment change (if high, give low score)</v>
      </c>
      <c r="T52" s="215"/>
      <c r="U52" s="237">
        <f t="shared" si="200"/>
        <v>0</v>
      </c>
      <c r="V52" s="215"/>
      <c r="W52" s="237">
        <f t="shared" si="201"/>
        <v>0</v>
      </c>
      <c r="X52" s="215"/>
      <c r="Y52" s="237">
        <f t="shared" si="202"/>
        <v>0</v>
      </c>
      <c r="Z52" s="215"/>
      <c r="AA52" s="237">
        <f t="shared" si="203"/>
        <v>0</v>
      </c>
      <c r="AB52" s="215"/>
      <c r="AC52" s="237">
        <f t="shared" si="204"/>
        <v>0</v>
      </c>
    </row>
    <row r="53" spans="3:29" ht="21" customHeight="1" thickBot="1" x14ac:dyDescent="0.3">
      <c r="C53" s="156" t="s">
        <v>128</v>
      </c>
      <c r="D53" s="257"/>
      <c r="E53" s="257"/>
      <c r="F53" s="257"/>
      <c r="G53" s="287"/>
      <c r="H53" s="288"/>
      <c r="I53" s="215"/>
      <c r="J53" s="237">
        <f t="shared" ref="J53" si="214">+I53*$G53*10</f>
        <v>0</v>
      </c>
      <c r="K53" s="215"/>
      <c r="L53" s="237">
        <f t="shared" si="195"/>
        <v>0</v>
      </c>
      <c r="M53" s="215"/>
      <c r="N53" s="237">
        <f t="shared" si="196"/>
        <v>0</v>
      </c>
      <c r="O53" s="215"/>
      <c r="P53" s="237">
        <f t="shared" si="197"/>
        <v>0</v>
      </c>
      <c r="Q53" s="215"/>
      <c r="R53" s="237">
        <f t="shared" si="198"/>
        <v>0</v>
      </c>
      <c r="S53" s="272" t="str">
        <f t="shared" si="199"/>
        <v>Government regulation  (high = good barrier)</v>
      </c>
      <c r="T53" s="215"/>
      <c r="U53" s="237">
        <f t="shared" si="200"/>
        <v>0</v>
      </c>
      <c r="V53" s="215"/>
      <c r="W53" s="237">
        <f t="shared" si="201"/>
        <v>0</v>
      </c>
      <c r="X53" s="215"/>
      <c r="Y53" s="237">
        <f t="shared" si="202"/>
        <v>0</v>
      </c>
      <c r="Z53" s="215"/>
      <c r="AA53" s="237">
        <f t="shared" si="203"/>
        <v>0</v>
      </c>
      <c r="AB53" s="215"/>
      <c r="AC53" s="237">
        <f t="shared" si="204"/>
        <v>0</v>
      </c>
    </row>
    <row r="54" spans="3:29" ht="16.5" thickBot="1" x14ac:dyDescent="0.3">
      <c r="C54" s="294" t="s">
        <v>100</v>
      </c>
      <c r="D54" s="295"/>
      <c r="E54" s="295"/>
      <c r="F54" s="296"/>
      <c r="G54" s="297">
        <f>SUM(G42:H53)</f>
        <v>0</v>
      </c>
      <c r="H54" s="298"/>
      <c r="I54" s="244"/>
      <c r="J54" s="245"/>
      <c r="K54" s="244"/>
      <c r="L54" s="245"/>
      <c r="M54" s="244"/>
      <c r="N54" s="245"/>
      <c r="O54" s="244"/>
      <c r="P54" s="245"/>
      <c r="Q54" s="244"/>
      <c r="R54" s="245"/>
      <c r="S54" s="246" t="str">
        <f t="shared" si="199"/>
        <v>Sub-total</v>
      </c>
      <c r="T54" s="244"/>
      <c r="U54" s="245"/>
      <c r="V54" s="244"/>
      <c r="W54" s="245"/>
      <c r="X54" s="244"/>
      <c r="Y54" s="245"/>
      <c r="Z54" s="244"/>
      <c r="AA54" s="245"/>
      <c r="AB54" s="244"/>
      <c r="AC54" s="245"/>
    </row>
    <row r="55" spans="3:29" ht="16.5" thickBot="1" x14ac:dyDescent="0.3">
      <c r="C55" s="299" t="s">
        <v>101</v>
      </c>
      <c r="D55" s="300"/>
      <c r="E55" s="300"/>
      <c r="F55" s="300"/>
      <c r="G55" s="301" t="s">
        <v>102</v>
      </c>
      <c r="H55" s="302"/>
      <c r="I55" s="244"/>
      <c r="J55" s="245"/>
      <c r="K55" s="244"/>
      <c r="L55" s="245"/>
      <c r="M55" s="244"/>
      <c r="N55" s="245"/>
      <c r="O55" s="244"/>
      <c r="P55" s="245"/>
      <c r="Q55" s="244"/>
      <c r="R55" s="245"/>
      <c r="S55" s="246" t="str">
        <f t="shared" si="199"/>
        <v>And/or add your own factors below</v>
      </c>
      <c r="T55" s="244"/>
      <c r="U55" s="245"/>
      <c r="V55" s="244"/>
      <c r="W55" s="245"/>
      <c r="X55" s="244"/>
      <c r="Y55" s="245"/>
      <c r="Z55" s="244"/>
      <c r="AA55" s="245"/>
      <c r="AB55" s="244"/>
      <c r="AC55" s="245"/>
    </row>
    <row r="56" spans="3:29" ht="15.75" x14ac:dyDescent="0.25">
      <c r="C56" s="289"/>
      <c r="D56" s="290"/>
      <c r="E56" s="290"/>
      <c r="F56" s="291"/>
      <c r="G56" s="292">
        <v>0</v>
      </c>
      <c r="H56" s="293"/>
      <c r="I56" s="214"/>
      <c r="J56" s="243">
        <f t="shared" ref="J56" si="215">+I56*$G56*10</f>
        <v>0</v>
      </c>
      <c r="K56" s="214"/>
      <c r="L56" s="243">
        <f t="shared" ref="L56:L65" si="216">+K56*$G56*10</f>
        <v>0</v>
      </c>
      <c r="M56" s="214"/>
      <c r="N56" s="243">
        <f t="shared" ref="N56:N65" si="217">+M56*$G56*10</f>
        <v>0</v>
      </c>
      <c r="O56" s="214"/>
      <c r="P56" s="243">
        <f t="shared" ref="P56:P65" si="218">+O56*$G56*10</f>
        <v>0</v>
      </c>
      <c r="Q56" s="214"/>
      <c r="R56" s="243">
        <f t="shared" ref="R56:R65" si="219">+Q56*$G56*10</f>
        <v>0</v>
      </c>
      <c r="S56" s="256" t="str">
        <f t="shared" si="199"/>
        <v/>
      </c>
      <c r="T56" s="214"/>
      <c r="U56" s="243">
        <f t="shared" ref="U56:U65" si="220">+T56*$G56*10</f>
        <v>0</v>
      </c>
      <c r="V56" s="214"/>
      <c r="W56" s="243">
        <f t="shared" ref="W56:W65" si="221">+V56*$G56*10</f>
        <v>0</v>
      </c>
      <c r="X56" s="214"/>
      <c r="Y56" s="243">
        <f t="shared" ref="Y56:Y65" si="222">+X56*$G56*10</f>
        <v>0</v>
      </c>
      <c r="Z56" s="214"/>
      <c r="AA56" s="243">
        <f t="shared" ref="AA56:AA65" si="223">+Z56*$G56*10</f>
        <v>0</v>
      </c>
      <c r="AB56" s="214"/>
      <c r="AC56" s="243">
        <f t="shared" ref="AC56:AC65" si="224">+AB56*$G56*10</f>
        <v>0</v>
      </c>
    </row>
    <row r="57" spans="3:29" ht="15.75" x14ac:dyDescent="0.25">
      <c r="C57" s="284"/>
      <c r="D57" s="285"/>
      <c r="E57" s="285"/>
      <c r="F57" s="286"/>
      <c r="G57" s="287">
        <v>0</v>
      </c>
      <c r="H57" s="288"/>
      <c r="I57" s="215"/>
      <c r="J57" s="237">
        <f t="shared" ref="J57" si="225">+I57*$G57*10</f>
        <v>0</v>
      </c>
      <c r="K57" s="215"/>
      <c r="L57" s="237">
        <f t="shared" si="216"/>
        <v>0</v>
      </c>
      <c r="M57" s="215"/>
      <c r="N57" s="237">
        <f t="shared" si="217"/>
        <v>0</v>
      </c>
      <c r="O57" s="215"/>
      <c r="P57" s="237">
        <f t="shared" si="218"/>
        <v>0</v>
      </c>
      <c r="Q57" s="215"/>
      <c r="R57" s="237">
        <f t="shared" si="219"/>
        <v>0</v>
      </c>
      <c r="S57" s="258" t="str">
        <f t="shared" si="199"/>
        <v/>
      </c>
      <c r="T57" s="215"/>
      <c r="U57" s="237">
        <f t="shared" si="220"/>
        <v>0</v>
      </c>
      <c r="V57" s="215"/>
      <c r="W57" s="237">
        <f t="shared" si="221"/>
        <v>0</v>
      </c>
      <c r="X57" s="215"/>
      <c r="Y57" s="237">
        <f t="shared" si="222"/>
        <v>0</v>
      </c>
      <c r="Z57" s="215"/>
      <c r="AA57" s="237">
        <f t="shared" si="223"/>
        <v>0</v>
      </c>
      <c r="AB57" s="215"/>
      <c r="AC57" s="237">
        <f t="shared" si="224"/>
        <v>0</v>
      </c>
    </row>
    <row r="58" spans="3:29" ht="15.75" x14ac:dyDescent="0.25">
      <c r="C58" s="284"/>
      <c r="D58" s="285"/>
      <c r="E58" s="285"/>
      <c r="F58" s="286"/>
      <c r="G58" s="287">
        <v>0</v>
      </c>
      <c r="H58" s="288"/>
      <c r="I58" s="215"/>
      <c r="J58" s="237">
        <f t="shared" ref="J58" si="226">+I58*$G58*10</f>
        <v>0</v>
      </c>
      <c r="K58" s="215"/>
      <c r="L58" s="237">
        <f t="shared" si="216"/>
        <v>0</v>
      </c>
      <c r="M58" s="215"/>
      <c r="N58" s="237">
        <f t="shared" si="217"/>
        <v>0</v>
      </c>
      <c r="O58" s="215"/>
      <c r="P58" s="237">
        <f t="shared" si="218"/>
        <v>0</v>
      </c>
      <c r="Q58" s="215"/>
      <c r="R58" s="237">
        <f t="shared" si="219"/>
        <v>0</v>
      </c>
      <c r="S58" s="258" t="str">
        <f t="shared" si="199"/>
        <v/>
      </c>
      <c r="T58" s="215"/>
      <c r="U58" s="237">
        <f t="shared" si="220"/>
        <v>0</v>
      </c>
      <c r="V58" s="215"/>
      <c r="W58" s="237">
        <f t="shared" si="221"/>
        <v>0</v>
      </c>
      <c r="X58" s="215"/>
      <c r="Y58" s="237">
        <f t="shared" si="222"/>
        <v>0</v>
      </c>
      <c r="Z58" s="215"/>
      <c r="AA58" s="237">
        <f t="shared" si="223"/>
        <v>0</v>
      </c>
      <c r="AB58" s="215"/>
      <c r="AC58" s="237">
        <f t="shared" si="224"/>
        <v>0</v>
      </c>
    </row>
    <row r="59" spans="3:29" ht="15.75" x14ac:dyDescent="0.25">
      <c r="C59" s="284"/>
      <c r="D59" s="285"/>
      <c r="E59" s="285"/>
      <c r="F59" s="286"/>
      <c r="G59" s="287">
        <v>0</v>
      </c>
      <c r="H59" s="288"/>
      <c r="I59" s="215"/>
      <c r="J59" s="237">
        <f t="shared" ref="J59" si="227">+I59*$G59*10</f>
        <v>0</v>
      </c>
      <c r="K59" s="215"/>
      <c r="L59" s="237">
        <f t="shared" si="216"/>
        <v>0</v>
      </c>
      <c r="M59" s="215"/>
      <c r="N59" s="237">
        <f t="shared" si="217"/>
        <v>0</v>
      </c>
      <c r="O59" s="215"/>
      <c r="P59" s="237">
        <f t="shared" si="218"/>
        <v>0</v>
      </c>
      <c r="Q59" s="215"/>
      <c r="R59" s="237">
        <f t="shared" si="219"/>
        <v>0</v>
      </c>
      <c r="S59" s="258" t="str">
        <f t="shared" si="199"/>
        <v/>
      </c>
      <c r="T59" s="215"/>
      <c r="U59" s="237">
        <f t="shared" si="220"/>
        <v>0</v>
      </c>
      <c r="V59" s="215"/>
      <c r="W59" s="237">
        <f t="shared" si="221"/>
        <v>0</v>
      </c>
      <c r="X59" s="215"/>
      <c r="Y59" s="237">
        <f t="shared" si="222"/>
        <v>0</v>
      </c>
      <c r="Z59" s="215"/>
      <c r="AA59" s="237">
        <f t="shared" si="223"/>
        <v>0</v>
      </c>
      <c r="AB59" s="215"/>
      <c r="AC59" s="237">
        <f t="shared" si="224"/>
        <v>0</v>
      </c>
    </row>
    <row r="60" spans="3:29" ht="16.5" thickBot="1" x14ac:dyDescent="0.3">
      <c r="C60" s="274"/>
      <c r="D60" s="275"/>
      <c r="E60" s="275"/>
      <c r="F60" s="276"/>
      <c r="G60" s="277">
        <v>0</v>
      </c>
      <c r="H60" s="278"/>
      <c r="I60" s="216"/>
      <c r="J60" s="241">
        <f t="shared" ref="J60" si="228">+I60*$G60*10</f>
        <v>0</v>
      </c>
      <c r="K60" s="216"/>
      <c r="L60" s="241">
        <f t="shared" si="216"/>
        <v>0</v>
      </c>
      <c r="M60" s="216"/>
      <c r="N60" s="241">
        <f t="shared" si="217"/>
        <v>0</v>
      </c>
      <c r="O60" s="216"/>
      <c r="P60" s="241">
        <f t="shared" si="218"/>
        <v>0</v>
      </c>
      <c r="Q60" s="216"/>
      <c r="R60" s="241">
        <f t="shared" si="219"/>
        <v>0</v>
      </c>
      <c r="S60" s="261" t="str">
        <f t="shared" si="199"/>
        <v/>
      </c>
      <c r="T60" s="216"/>
      <c r="U60" s="241">
        <f t="shared" si="220"/>
        <v>0</v>
      </c>
      <c r="V60" s="216"/>
      <c r="W60" s="241">
        <f t="shared" si="221"/>
        <v>0</v>
      </c>
      <c r="X60" s="216"/>
      <c r="Y60" s="241">
        <f t="shared" si="222"/>
        <v>0</v>
      </c>
      <c r="Z60" s="216"/>
      <c r="AA60" s="241">
        <f t="shared" si="223"/>
        <v>0</v>
      </c>
      <c r="AB60" s="216"/>
      <c r="AC60" s="241">
        <f t="shared" si="224"/>
        <v>0</v>
      </c>
    </row>
    <row r="61" spans="3:29" ht="15.75" x14ac:dyDescent="0.25">
      <c r="C61" s="284"/>
      <c r="D61" s="285"/>
      <c r="E61" s="285"/>
      <c r="F61" s="286"/>
      <c r="G61" s="287">
        <v>0</v>
      </c>
      <c r="H61" s="288"/>
      <c r="I61" s="215"/>
      <c r="J61" s="237">
        <f t="shared" ref="J61" si="229">+I61*$G61*10</f>
        <v>0</v>
      </c>
      <c r="K61" s="215"/>
      <c r="L61" s="237">
        <f t="shared" si="216"/>
        <v>0</v>
      </c>
      <c r="M61" s="215"/>
      <c r="N61" s="237">
        <f t="shared" si="217"/>
        <v>0</v>
      </c>
      <c r="O61" s="215"/>
      <c r="P61" s="237">
        <f t="shared" si="218"/>
        <v>0</v>
      </c>
      <c r="Q61" s="215"/>
      <c r="R61" s="237">
        <f t="shared" si="219"/>
        <v>0</v>
      </c>
      <c r="S61" s="258" t="str">
        <f t="shared" si="199"/>
        <v/>
      </c>
      <c r="T61" s="215"/>
      <c r="U61" s="237">
        <f t="shared" si="220"/>
        <v>0</v>
      </c>
      <c r="V61" s="215"/>
      <c r="W61" s="237">
        <f t="shared" si="221"/>
        <v>0</v>
      </c>
      <c r="X61" s="215"/>
      <c r="Y61" s="237">
        <f t="shared" si="222"/>
        <v>0</v>
      </c>
      <c r="Z61" s="215"/>
      <c r="AA61" s="237">
        <f t="shared" si="223"/>
        <v>0</v>
      </c>
      <c r="AB61" s="215"/>
      <c r="AC61" s="237">
        <f t="shared" si="224"/>
        <v>0</v>
      </c>
    </row>
    <row r="62" spans="3:29" ht="15.75" x14ac:dyDescent="0.25">
      <c r="C62" s="284"/>
      <c r="D62" s="285"/>
      <c r="E62" s="285"/>
      <c r="F62" s="286"/>
      <c r="G62" s="287">
        <v>0</v>
      </c>
      <c r="H62" s="288"/>
      <c r="I62" s="215"/>
      <c r="J62" s="237">
        <f t="shared" ref="J62" si="230">+I62*$G62*10</f>
        <v>0</v>
      </c>
      <c r="K62" s="215"/>
      <c r="L62" s="237">
        <f t="shared" si="216"/>
        <v>0</v>
      </c>
      <c r="M62" s="215"/>
      <c r="N62" s="237">
        <f t="shared" si="217"/>
        <v>0</v>
      </c>
      <c r="O62" s="215"/>
      <c r="P62" s="237">
        <f t="shared" si="218"/>
        <v>0</v>
      </c>
      <c r="Q62" s="215"/>
      <c r="R62" s="237">
        <f t="shared" si="219"/>
        <v>0</v>
      </c>
      <c r="S62" s="258" t="str">
        <f t="shared" si="199"/>
        <v/>
      </c>
      <c r="T62" s="215"/>
      <c r="U62" s="237">
        <f t="shared" si="220"/>
        <v>0</v>
      </c>
      <c r="V62" s="215"/>
      <c r="W62" s="237">
        <f t="shared" si="221"/>
        <v>0</v>
      </c>
      <c r="X62" s="215"/>
      <c r="Y62" s="237">
        <f t="shared" si="222"/>
        <v>0</v>
      </c>
      <c r="Z62" s="215"/>
      <c r="AA62" s="237">
        <f t="shared" si="223"/>
        <v>0</v>
      </c>
      <c r="AB62" s="215"/>
      <c r="AC62" s="237">
        <f t="shared" si="224"/>
        <v>0</v>
      </c>
    </row>
    <row r="63" spans="3:29" ht="15.75" x14ac:dyDescent="0.25">
      <c r="C63" s="284"/>
      <c r="D63" s="285"/>
      <c r="E63" s="285"/>
      <c r="F63" s="286"/>
      <c r="G63" s="287">
        <v>0</v>
      </c>
      <c r="H63" s="288"/>
      <c r="I63" s="215"/>
      <c r="J63" s="237">
        <f t="shared" ref="J63" si="231">+I63*$G63*10</f>
        <v>0</v>
      </c>
      <c r="K63" s="215"/>
      <c r="L63" s="237">
        <f t="shared" si="216"/>
        <v>0</v>
      </c>
      <c r="M63" s="215"/>
      <c r="N63" s="237">
        <f t="shared" si="217"/>
        <v>0</v>
      </c>
      <c r="O63" s="215"/>
      <c r="P63" s="237">
        <f t="shared" si="218"/>
        <v>0</v>
      </c>
      <c r="Q63" s="215"/>
      <c r="R63" s="237">
        <f t="shared" si="219"/>
        <v>0</v>
      </c>
      <c r="S63" s="258" t="str">
        <f t="shared" si="199"/>
        <v/>
      </c>
      <c r="T63" s="215"/>
      <c r="U63" s="237">
        <f t="shared" si="220"/>
        <v>0</v>
      </c>
      <c r="V63" s="215"/>
      <c r="W63" s="237">
        <f t="shared" si="221"/>
        <v>0</v>
      </c>
      <c r="X63" s="215"/>
      <c r="Y63" s="237">
        <f t="shared" si="222"/>
        <v>0</v>
      </c>
      <c r="Z63" s="215"/>
      <c r="AA63" s="237">
        <f t="shared" si="223"/>
        <v>0</v>
      </c>
      <c r="AB63" s="215"/>
      <c r="AC63" s="237">
        <f t="shared" si="224"/>
        <v>0</v>
      </c>
    </row>
    <row r="64" spans="3:29" ht="15.75" x14ac:dyDescent="0.25">
      <c r="C64" s="284"/>
      <c r="D64" s="285"/>
      <c r="E64" s="285"/>
      <c r="F64" s="286"/>
      <c r="G64" s="287">
        <v>0</v>
      </c>
      <c r="H64" s="288"/>
      <c r="I64" s="215"/>
      <c r="J64" s="237">
        <f t="shared" ref="J64" si="232">+I64*$G64*10</f>
        <v>0</v>
      </c>
      <c r="K64" s="215"/>
      <c r="L64" s="237">
        <f t="shared" si="216"/>
        <v>0</v>
      </c>
      <c r="M64" s="215"/>
      <c r="N64" s="237">
        <f t="shared" si="217"/>
        <v>0</v>
      </c>
      <c r="O64" s="215"/>
      <c r="P64" s="237">
        <f t="shared" si="218"/>
        <v>0</v>
      </c>
      <c r="Q64" s="215"/>
      <c r="R64" s="237">
        <f t="shared" si="219"/>
        <v>0</v>
      </c>
      <c r="S64" s="258" t="str">
        <f t="shared" si="199"/>
        <v/>
      </c>
      <c r="T64" s="215"/>
      <c r="U64" s="237">
        <f t="shared" si="220"/>
        <v>0</v>
      </c>
      <c r="V64" s="215"/>
      <c r="W64" s="237">
        <f t="shared" si="221"/>
        <v>0</v>
      </c>
      <c r="X64" s="215"/>
      <c r="Y64" s="237">
        <f t="shared" si="222"/>
        <v>0</v>
      </c>
      <c r="Z64" s="215"/>
      <c r="AA64" s="237">
        <f t="shared" si="223"/>
        <v>0</v>
      </c>
      <c r="AB64" s="215"/>
      <c r="AC64" s="237">
        <f t="shared" si="224"/>
        <v>0</v>
      </c>
    </row>
    <row r="65" spans="3:29" ht="16.5" thickBot="1" x14ac:dyDescent="0.3">
      <c r="C65" s="274"/>
      <c r="D65" s="275"/>
      <c r="E65" s="275"/>
      <c r="F65" s="276"/>
      <c r="G65" s="277">
        <v>0</v>
      </c>
      <c r="H65" s="278"/>
      <c r="I65" s="215"/>
      <c r="J65" s="237">
        <f t="shared" ref="J65" si="233">+I65*$G65*10</f>
        <v>0</v>
      </c>
      <c r="K65" s="215"/>
      <c r="L65" s="237">
        <f t="shared" si="216"/>
        <v>0</v>
      </c>
      <c r="M65" s="215"/>
      <c r="N65" s="237">
        <f t="shared" si="217"/>
        <v>0</v>
      </c>
      <c r="O65" s="215"/>
      <c r="P65" s="237">
        <f t="shared" si="218"/>
        <v>0</v>
      </c>
      <c r="Q65" s="215"/>
      <c r="R65" s="237">
        <f t="shared" si="219"/>
        <v>0</v>
      </c>
      <c r="S65" s="258" t="str">
        <f t="shared" si="199"/>
        <v/>
      </c>
      <c r="T65" s="215"/>
      <c r="U65" s="237">
        <f t="shared" si="220"/>
        <v>0</v>
      </c>
      <c r="V65" s="215"/>
      <c r="W65" s="237">
        <f t="shared" si="221"/>
        <v>0</v>
      </c>
      <c r="X65" s="215"/>
      <c r="Y65" s="237">
        <f t="shared" si="222"/>
        <v>0</v>
      </c>
      <c r="Z65" s="215"/>
      <c r="AA65" s="237">
        <f t="shared" si="223"/>
        <v>0</v>
      </c>
      <c r="AB65" s="215"/>
      <c r="AC65" s="237">
        <f t="shared" si="224"/>
        <v>0</v>
      </c>
    </row>
    <row r="66" spans="3:29" ht="19.5" thickBot="1" x14ac:dyDescent="0.3">
      <c r="C66" s="279" t="s">
        <v>99</v>
      </c>
      <c r="D66" s="280"/>
      <c r="E66" s="280"/>
      <c r="F66" s="281"/>
      <c r="G66" s="282">
        <f>SUM(G42:H65)-G54</f>
        <v>0</v>
      </c>
      <c r="H66" s="283"/>
      <c r="I66" s="247">
        <f t="shared" ref="I66:R66" si="234">SUM(I42:I65)</f>
        <v>0</v>
      </c>
      <c r="J66" s="248">
        <f t="shared" si="234"/>
        <v>0</v>
      </c>
      <c r="K66" s="247">
        <f t="shared" si="234"/>
        <v>0</v>
      </c>
      <c r="L66" s="248">
        <f t="shared" si="234"/>
        <v>0</v>
      </c>
      <c r="M66" s="247">
        <f t="shared" si="234"/>
        <v>0</v>
      </c>
      <c r="N66" s="248">
        <f t="shared" si="234"/>
        <v>0</v>
      </c>
      <c r="O66" s="247">
        <f t="shared" si="234"/>
        <v>0</v>
      </c>
      <c r="P66" s="248">
        <f t="shared" si="234"/>
        <v>0</v>
      </c>
      <c r="Q66" s="247">
        <f t="shared" si="234"/>
        <v>0</v>
      </c>
      <c r="R66" s="248">
        <f t="shared" si="234"/>
        <v>0</v>
      </c>
      <c r="S66" s="265"/>
      <c r="T66" s="247">
        <f t="shared" ref="T66:AC66" si="235">SUM(T42:T65)</f>
        <v>0</v>
      </c>
      <c r="U66" s="248">
        <f t="shared" si="235"/>
        <v>0</v>
      </c>
      <c r="V66" s="247">
        <f t="shared" si="235"/>
        <v>0</v>
      </c>
      <c r="W66" s="248">
        <f t="shared" si="235"/>
        <v>0</v>
      </c>
      <c r="X66" s="247">
        <f t="shared" si="235"/>
        <v>0</v>
      </c>
      <c r="Y66" s="248">
        <f t="shared" si="235"/>
        <v>0</v>
      </c>
      <c r="Z66" s="247">
        <f t="shared" si="235"/>
        <v>0</v>
      </c>
      <c r="AA66" s="248">
        <f t="shared" si="235"/>
        <v>0</v>
      </c>
      <c r="AB66" s="247">
        <f t="shared" si="235"/>
        <v>0</v>
      </c>
      <c r="AC66" s="250">
        <f t="shared" si="235"/>
        <v>0</v>
      </c>
    </row>
    <row r="67" spans="3:29" ht="15.75" thickBot="1" x14ac:dyDescent="0.3">
      <c r="C67" s="356" t="str">
        <f>IF(G66&lt;&gt;1,"NOTE:  Total of importance weightings MUST equal 100 for the matrix to work","")</f>
        <v>NOTE:  Total of importance weightings MUST equal 100 for the matrix to work</v>
      </c>
      <c r="D67" s="357"/>
      <c r="E67" s="357"/>
      <c r="F67" s="357"/>
      <c r="G67" s="357"/>
      <c r="H67" s="357"/>
      <c r="I67" s="358"/>
    </row>
    <row r="69" spans="3:29" x14ac:dyDescent="0.25">
      <c r="O69" s="266"/>
      <c r="Q69" s="266"/>
      <c r="S69" s="266"/>
      <c r="T69" s="266"/>
    </row>
    <row r="70" spans="3:29" ht="21" x14ac:dyDescent="0.25">
      <c r="E70" s="359" t="str">
        <f>C67</f>
        <v>NOTE:  Total of importance weightings MUST equal 100 for the matrix to work</v>
      </c>
      <c r="F70" s="359"/>
      <c r="G70" s="359"/>
      <c r="H70" s="359"/>
      <c r="I70" s="359"/>
      <c r="J70" s="359"/>
      <c r="K70" s="359"/>
      <c r="L70" s="359"/>
      <c r="M70" s="359"/>
      <c r="N70" s="359"/>
      <c r="P70" s="266"/>
      <c r="R70" s="266"/>
      <c r="S70" s="266"/>
      <c r="T70" s="266"/>
    </row>
    <row r="80" spans="3:29" x14ac:dyDescent="0.25">
      <c r="K80" s="266"/>
      <c r="M80" s="266"/>
      <c r="O80" s="266"/>
      <c r="Q80" s="266"/>
      <c r="S80" s="217"/>
    </row>
    <row r="81" spans="10:18" x14ac:dyDescent="0.25">
      <c r="J81" s="266"/>
      <c r="L81" s="266"/>
      <c r="N81" s="266"/>
      <c r="P81" s="266"/>
      <c r="R81" s="266"/>
    </row>
    <row r="117" spans="4:15" ht="21" x14ac:dyDescent="0.25">
      <c r="E117" s="359" t="str">
        <f>C67</f>
        <v>NOTE:  Total of importance weightings MUST equal 100 for the matrix to work</v>
      </c>
      <c r="F117" s="359"/>
      <c r="G117" s="359"/>
      <c r="H117" s="359"/>
      <c r="I117" s="359"/>
      <c r="J117" s="359"/>
      <c r="K117" s="359"/>
      <c r="L117" s="359"/>
      <c r="M117" s="359"/>
      <c r="N117" s="359"/>
    </row>
    <row r="119" spans="4:15" x14ac:dyDescent="0.25">
      <c r="D119" s="267"/>
      <c r="E119" s="267"/>
      <c r="F119" s="267"/>
      <c r="G119" s="267"/>
      <c r="H119" s="267"/>
      <c r="I119" s="267"/>
      <c r="J119" s="267"/>
      <c r="K119" s="267"/>
      <c r="L119" s="267"/>
      <c r="M119" s="267"/>
      <c r="N119" s="267"/>
      <c r="O119" s="267"/>
    </row>
    <row r="120" spans="4:15" x14ac:dyDescent="0.25">
      <c r="D120" s="267"/>
      <c r="E120" s="267"/>
      <c r="F120" s="267"/>
      <c r="G120" s="267"/>
      <c r="H120" s="267"/>
      <c r="I120" s="267"/>
      <c r="J120" s="267"/>
      <c r="K120" s="267"/>
      <c r="L120" s="267"/>
      <c r="M120" s="267"/>
      <c r="N120" s="267"/>
      <c r="O120" s="267"/>
    </row>
    <row r="121" spans="4:15" x14ac:dyDescent="0.25">
      <c r="D121" s="267"/>
      <c r="E121" s="267"/>
      <c r="F121" s="267"/>
      <c r="G121" s="267"/>
      <c r="H121" s="267"/>
      <c r="I121" s="268" t="str">
        <f>+I40</f>
        <v/>
      </c>
      <c r="J121" s="269">
        <f>+J37</f>
        <v>0</v>
      </c>
      <c r="K121" s="269">
        <f>+J66</f>
        <v>0</v>
      </c>
      <c r="L121" s="268" t="str">
        <f t="shared" ref="L121:L130" si="236">IF(G$37=1,J121,"")</f>
        <v/>
      </c>
      <c r="M121" s="269" t="str">
        <f t="shared" ref="M121:M130" si="237">IF(G$66=1,K121,"")</f>
        <v/>
      </c>
      <c r="N121" s="267"/>
      <c r="O121" s="267"/>
    </row>
    <row r="122" spans="4:15" x14ac:dyDescent="0.25">
      <c r="D122" s="267"/>
      <c r="E122" s="267"/>
      <c r="F122" s="267"/>
      <c r="G122" s="267"/>
      <c r="H122" s="267"/>
      <c r="I122" s="268" t="str">
        <f>+K40</f>
        <v/>
      </c>
      <c r="J122" s="269">
        <f>+L37</f>
        <v>0</v>
      </c>
      <c r="K122" s="269">
        <f>+L66</f>
        <v>0</v>
      </c>
      <c r="L122" s="268" t="str">
        <f t="shared" si="236"/>
        <v/>
      </c>
      <c r="M122" s="269" t="str">
        <f t="shared" si="237"/>
        <v/>
      </c>
      <c r="N122" s="267"/>
      <c r="O122" s="267"/>
    </row>
    <row r="123" spans="4:15" x14ac:dyDescent="0.25">
      <c r="D123" s="267"/>
      <c r="E123" s="267"/>
      <c r="F123" s="267"/>
      <c r="G123" s="267"/>
      <c r="H123" s="267"/>
      <c r="I123" s="268" t="str">
        <f>+M40</f>
        <v/>
      </c>
      <c r="J123" s="269">
        <f>+N37</f>
        <v>0</v>
      </c>
      <c r="K123" s="269">
        <f>+N66</f>
        <v>0</v>
      </c>
      <c r="L123" s="268" t="str">
        <f t="shared" si="236"/>
        <v/>
      </c>
      <c r="M123" s="269" t="str">
        <f t="shared" si="237"/>
        <v/>
      </c>
      <c r="N123" s="267"/>
      <c r="O123" s="267"/>
    </row>
    <row r="124" spans="4:15" x14ac:dyDescent="0.25">
      <c r="D124" s="267"/>
      <c r="E124" s="267"/>
      <c r="F124" s="267"/>
      <c r="G124" s="267"/>
      <c r="H124" s="267"/>
      <c r="I124" s="268" t="str">
        <f>+O40</f>
        <v/>
      </c>
      <c r="J124" s="269">
        <f>+P37</f>
        <v>0</v>
      </c>
      <c r="K124" s="269">
        <f>+P66</f>
        <v>0</v>
      </c>
      <c r="L124" s="268" t="str">
        <f t="shared" si="236"/>
        <v/>
      </c>
      <c r="M124" s="269" t="str">
        <f t="shared" si="237"/>
        <v/>
      </c>
      <c r="N124" s="267"/>
      <c r="O124" s="267"/>
    </row>
    <row r="125" spans="4:15" x14ac:dyDescent="0.25">
      <c r="D125" s="267"/>
      <c r="E125" s="267"/>
      <c r="F125" s="267"/>
      <c r="G125" s="267"/>
      <c r="H125" s="267"/>
      <c r="I125" s="268" t="str">
        <f>+Q40</f>
        <v/>
      </c>
      <c r="J125" s="269">
        <f>+R37</f>
        <v>0</v>
      </c>
      <c r="K125" s="269">
        <f>R66</f>
        <v>0</v>
      </c>
      <c r="L125" s="268" t="str">
        <f t="shared" si="236"/>
        <v/>
      </c>
      <c r="M125" s="269" t="str">
        <f t="shared" si="237"/>
        <v/>
      </c>
      <c r="N125" s="267"/>
      <c r="O125" s="267"/>
    </row>
    <row r="126" spans="4:15" x14ac:dyDescent="0.25">
      <c r="D126" s="267"/>
      <c r="E126" s="267"/>
      <c r="F126" s="267"/>
      <c r="G126" s="267"/>
      <c r="H126" s="267"/>
      <c r="I126" s="268" t="str">
        <f>+T40</f>
        <v/>
      </c>
      <c r="J126" s="269">
        <f>+U37</f>
        <v>0</v>
      </c>
      <c r="K126" s="269">
        <f>+U66</f>
        <v>0</v>
      </c>
      <c r="L126" s="268" t="str">
        <f t="shared" si="236"/>
        <v/>
      </c>
      <c r="M126" s="269" t="str">
        <f t="shared" si="237"/>
        <v/>
      </c>
      <c r="N126" s="267"/>
      <c r="O126" s="267"/>
    </row>
    <row r="127" spans="4:15" x14ac:dyDescent="0.25">
      <c r="D127" s="267"/>
      <c r="E127" s="267"/>
      <c r="F127" s="267"/>
      <c r="G127" s="267"/>
      <c r="H127" s="267"/>
      <c r="I127" s="268" t="str">
        <f>+V40</f>
        <v/>
      </c>
      <c r="J127" s="269">
        <f>+W37</f>
        <v>0</v>
      </c>
      <c r="K127" s="269">
        <f>+W66</f>
        <v>0</v>
      </c>
      <c r="L127" s="268" t="str">
        <f t="shared" si="236"/>
        <v/>
      </c>
      <c r="M127" s="269" t="str">
        <f t="shared" si="237"/>
        <v/>
      </c>
      <c r="N127" s="267"/>
      <c r="O127" s="267"/>
    </row>
    <row r="128" spans="4:15" x14ac:dyDescent="0.25">
      <c r="D128" s="267"/>
      <c r="E128" s="267"/>
      <c r="F128" s="267"/>
      <c r="G128" s="267"/>
      <c r="H128" s="267"/>
      <c r="I128" s="268" t="str">
        <f>+X40</f>
        <v/>
      </c>
      <c r="J128" s="269">
        <f>+Y37</f>
        <v>0</v>
      </c>
      <c r="K128" s="269">
        <f>+Y66</f>
        <v>0</v>
      </c>
      <c r="L128" s="268" t="str">
        <f t="shared" si="236"/>
        <v/>
      </c>
      <c r="M128" s="269" t="str">
        <f t="shared" si="237"/>
        <v/>
      </c>
      <c r="N128" s="267"/>
      <c r="O128" s="267"/>
    </row>
    <row r="129" spans="4:15" x14ac:dyDescent="0.25">
      <c r="D129" s="267"/>
      <c r="E129" s="267"/>
      <c r="F129" s="267"/>
      <c r="G129" s="267"/>
      <c r="H129" s="267"/>
      <c r="I129" s="268" t="str">
        <f>+Z40</f>
        <v/>
      </c>
      <c r="J129" s="269">
        <f>+AA37</f>
        <v>0</v>
      </c>
      <c r="K129" s="269">
        <f>+AA66</f>
        <v>0</v>
      </c>
      <c r="L129" s="268" t="str">
        <f t="shared" si="236"/>
        <v/>
      </c>
      <c r="M129" s="269" t="str">
        <f t="shared" si="237"/>
        <v/>
      </c>
      <c r="N129" s="267"/>
      <c r="O129" s="267"/>
    </row>
    <row r="130" spans="4:15" x14ac:dyDescent="0.25">
      <c r="D130" s="267"/>
      <c r="E130" s="267"/>
      <c r="F130" s="267"/>
      <c r="G130" s="267"/>
      <c r="H130" s="267"/>
      <c r="I130" s="268" t="str">
        <f>+AB40</f>
        <v/>
      </c>
      <c r="J130" s="269">
        <f>+AC37</f>
        <v>0</v>
      </c>
      <c r="K130" s="269">
        <f>+AC66</f>
        <v>0</v>
      </c>
      <c r="L130" s="268" t="str">
        <f t="shared" si="236"/>
        <v/>
      </c>
      <c r="M130" s="269" t="str">
        <f t="shared" si="237"/>
        <v/>
      </c>
      <c r="N130" s="267"/>
      <c r="O130" s="267"/>
    </row>
    <row r="131" spans="4:15" x14ac:dyDescent="0.25">
      <c r="D131" s="267"/>
      <c r="E131" s="267"/>
      <c r="F131" s="267"/>
      <c r="G131" s="267"/>
      <c r="H131" s="267"/>
      <c r="I131" s="267"/>
      <c r="J131" s="267"/>
      <c r="K131" s="267"/>
      <c r="L131" s="267"/>
      <c r="M131" s="267"/>
      <c r="N131" s="267"/>
      <c r="O131" s="267"/>
    </row>
    <row r="132" spans="4:15" x14ac:dyDescent="0.25">
      <c r="D132" s="267"/>
      <c r="E132" s="267"/>
      <c r="F132" s="267"/>
      <c r="G132" s="267"/>
      <c r="H132" s="267"/>
      <c r="I132" s="267"/>
      <c r="J132" s="267"/>
      <c r="K132" s="267"/>
      <c r="L132" s="267"/>
      <c r="M132" s="267"/>
      <c r="N132" s="267"/>
      <c r="O132" s="267"/>
    </row>
    <row r="133" spans="4:15" x14ac:dyDescent="0.25">
      <c r="D133" s="267"/>
      <c r="E133" s="267"/>
      <c r="F133" s="267"/>
      <c r="G133" s="267"/>
      <c r="H133" s="267"/>
      <c r="I133" s="267"/>
      <c r="J133" s="267"/>
      <c r="K133" s="267"/>
      <c r="L133" s="267"/>
      <c r="M133" s="267"/>
      <c r="N133" s="267"/>
      <c r="O133" s="267"/>
    </row>
    <row r="134" spans="4:15" x14ac:dyDescent="0.25">
      <c r="D134" s="267"/>
      <c r="E134" s="267"/>
      <c r="F134" s="267"/>
      <c r="G134" s="267"/>
      <c r="H134" s="267"/>
      <c r="I134" s="267"/>
      <c r="J134" s="267"/>
      <c r="K134" s="267"/>
      <c r="L134" s="267"/>
      <c r="M134" s="267"/>
      <c r="N134" s="267"/>
      <c r="O134" s="267"/>
    </row>
    <row r="135" spans="4:15" x14ac:dyDescent="0.25">
      <c r="D135" s="267"/>
      <c r="E135" s="267"/>
      <c r="F135" s="267"/>
      <c r="G135" s="267"/>
      <c r="H135" s="267"/>
      <c r="I135" s="267"/>
      <c r="J135" s="267"/>
      <c r="K135" s="267"/>
      <c r="L135" s="267"/>
      <c r="M135" s="267"/>
      <c r="N135" s="267"/>
      <c r="O135" s="267"/>
    </row>
    <row r="136" spans="4:15" x14ac:dyDescent="0.25">
      <c r="D136" s="267"/>
      <c r="E136" s="267"/>
      <c r="F136" s="267"/>
      <c r="G136" s="267"/>
      <c r="H136" s="267"/>
      <c r="I136" s="267"/>
      <c r="J136" s="267"/>
      <c r="K136" s="267"/>
      <c r="L136" s="267"/>
      <c r="M136" s="267"/>
      <c r="N136" s="267"/>
      <c r="O136" s="267"/>
    </row>
    <row r="137" spans="4:15" x14ac:dyDescent="0.25">
      <c r="D137" s="267"/>
      <c r="E137" s="267"/>
      <c r="F137" s="267"/>
      <c r="G137" s="267"/>
      <c r="H137" s="267"/>
      <c r="I137" s="267"/>
      <c r="J137" s="267"/>
      <c r="K137" s="267"/>
      <c r="L137" s="267"/>
      <c r="M137" s="267"/>
      <c r="N137" s="267"/>
      <c r="O137" s="267"/>
    </row>
    <row r="138" spans="4:15" x14ac:dyDescent="0.25">
      <c r="D138" s="267"/>
      <c r="E138" s="267"/>
      <c r="F138" s="267"/>
      <c r="G138" s="267"/>
      <c r="H138" s="267"/>
      <c r="I138" s="267"/>
      <c r="J138" s="267"/>
      <c r="K138" s="267"/>
      <c r="L138" s="267"/>
      <c r="M138" s="267"/>
      <c r="N138" s="267"/>
      <c r="O138" s="267"/>
    </row>
    <row r="139" spans="4:15" x14ac:dyDescent="0.25">
      <c r="D139" s="267"/>
      <c r="E139" s="267"/>
      <c r="F139" s="267"/>
      <c r="G139" s="267"/>
      <c r="H139" s="267"/>
      <c r="I139" s="267"/>
      <c r="J139" s="267"/>
      <c r="K139" s="267"/>
      <c r="L139" s="267"/>
      <c r="M139" s="267"/>
      <c r="N139" s="267"/>
      <c r="O139" s="267"/>
    </row>
    <row r="140" spans="4:15" x14ac:dyDescent="0.25">
      <c r="D140" s="267"/>
      <c r="E140" s="267"/>
      <c r="F140" s="267"/>
      <c r="G140" s="267"/>
      <c r="H140" s="267"/>
      <c r="I140" s="267"/>
      <c r="J140" s="267"/>
      <c r="K140" s="267"/>
      <c r="L140" s="267"/>
      <c r="M140" s="267"/>
      <c r="N140" s="267"/>
      <c r="O140" s="267"/>
    </row>
    <row r="141" spans="4:15" x14ac:dyDescent="0.25">
      <c r="D141" s="267"/>
      <c r="E141" s="267"/>
      <c r="F141" s="267"/>
      <c r="G141" s="267"/>
      <c r="H141" s="267"/>
      <c r="I141" s="267"/>
      <c r="J141" s="267"/>
      <c r="K141" s="267"/>
      <c r="L141" s="267"/>
      <c r="M141" s="267"/>
      <c r="N141" s="267"/>
      <c r="O141" s="267"/>
    </row>
    <row r="142" spans="4:15" x14ac:dyDescent="0.25">
      <c r="D142" s="267"/>
      <c r="E142" s="267"/>
      <c r="F142" s="267"/>
      <c r="G142" s="267"/>
      <c r="H142" s="267"/>
      <c r="I142" s="267"/>
      <c r="J142" s="267"/>
      <c r="K142" s="267"/>
      <c r="L142" s="267"/>
      <c r="M142" s="267"/>
      <c r="N142" s="267"/>
      <c r="O142" s="267"/>
    </row>
    <row r="143" spans="4:15" x14ac:dyDescent="0.25">
      <c r="D143" s="267"/>
      <c r="E143" s="267"/>
      <c r="F143" s="267"/>
      <c r="G143" s="267"/>
      <c r="H143" s="267"/>
      <c r="I143" s="267"/>
      <c r="J143" s="267"/>
      <c r="K143" s="267"/>
      <c r="L143" s="267"/>
      <c r="M143" s="267"/>
      <c r="N143" s="267"/>
      <c r="O143" s="267"/>
    </row>
    <row r="144" spans="4:15" x14ac:dyDescent="0.25">
      <c r="D144" s="267"/>
      <c r="E144" s="267"/>
      <c r="F144" s="267"/>
      <c r="G144" s="267"/>
      <c r="H144" s="267"/>
      <c r="I144" s="267"/>
      <c r="J144" s="267"/>
      <c r="K144" s="267"/>
      <c r="L144" s="267"/>
      <c r="M144" s="267"/>
      <c r="N144" s="267"/>
      <c r="O144" s="267"/>
    </row>
    <row r="145" spans="4:15" x14ac:dyDescent="0.25">
      <c r="D145" s="267"/>
      <c r="E145" s="267"/>
      <c r="F145" s="267"/>
      <c r="G145" s="267"/>
      <c r="H145" s="267"/>
      <c r="I145" s="267"/>
      <c r="J145" s="267"/>
      <c r="K145" s="267"/>
      <c r="L145" s="267"/>
      <c r="M145" s="267"/>
      <c r="N145" s="267"/>
      <c r="O145" s="267"/>
    </row>
    <row r="146" spans="4:15" x14ac:dyDescent="0.25">
      <c r="D146" s="267"/>
      <c r="E146" s="267"/>
      <c r="F146" s="267"/>
      <c r="G146" s="267"/>
      <c r="H146" s="267"/>
      <c r="I146" s="267"/>
      <c r="J146" s="267"/>
      <c r="K146" s="267"/>
      <c r="L146" s="267"/>
      <c r="M146" s="267"/>
      <c r="N146" s="267"/>
      <c r="O146" s="267"/>
    </row>
    <row r="147" spans="4:15" x14ac:dyDescent="0.25">
      <c r="D147" s="267"/>
      <c r="E147" s="267"/>
      <c r="F147" s="267"/>
      <c r="G147" s="267"/>
      <c r="H147" s="267"/>
      <c r="I147" s="267"/>
      <c r="J147" s="267"/>
      <c r="K147" s="267"/>
      <c r="L147" s="267"/>
      <c r="M147" s="267"/>
      <c r="N147" s="267"/>
      <c r="O147" s="267"/>
    </row>
    <row r="148" spans="4:15" x14ac:dyDescent="0.25"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7"/>
    </row>
  </sheetData>
  <sheetProtection algorithmName="SHA-512" hashValue="Q8NynjfTkDX3s6bKSedLwB3pmoFOGYNHPMZMA6abmLss9Y4lJNxvUw4GY0/eW5S7mBOZb0wAd3sKsUhr9h+pfg==" saltValue="iJNQ3jz8OH4LJdXvtlyU+w==" spinCount="100000" sheet="1" scenarios="1" formatCells="0" formatColumns="0" formatRows="0"/>
  <mergeCells count="123">
    <mergeCell ref="C38:I38"/>
    <mergeCell ref="C67:I67"/>
    <mergeCell ref="E70:N70"/>
    <mergeCell ref="E117:N117"/>
    <mergeCell ref="G37:H37"/>
    <mergeCell ref="G13:H13"/>
    <mergeCell ref="G14:H14"/>
    <mergeCell ref="G15:H15"/>
    <mergeCell ref="G16:H16"/>
    <mergeCell ref="G17:H17"/>
    <mergeCell ref="G18:H18"/>
    <mergeCell ref="G22:H22"/>
    <mergeCell ref="G23:H23"/>
    <mergeCell ref="G24:H24"/>
    <mergeCell ref="G36:H36"/>
    <mergeCell ref="C26:F26"/>
    <mergeCell ref="G26:H26"/>
    <mergeCell ref="C36:F36"/>
    <mergeCell ref="G27:H27"/>
    <mergeCell ref="G28:H28"/>
    <mergeCell ref="G29:H29"/>
    <mergeCell ref="G30:H30"/>
    <mergeCell ref="G31:H31"/>
    <mergeCell ref="G32:H32"/>
    <mergeCell ref="C2:R2"/>
    <mergeCell ref="C3:L3"/>
    <mergeCell ref="C4:R5"/>
    <mergeCell ref="C8:H8"/>
    <mergeCell ref="I8:L8"/>
    <mergeCell ref="M8:R8"/>
    <mergeCell ref="G19:H19"/>
    <mergeCell ref="G20:H20"/>
    <mergeCell ref="G21:H21"/>
    <mergeCell ref="I6:M6"/>
    <mergeCell ref="C6:H6"/>
    <mergeCell ref="G12:H12"/>
    <mergeCell ref="O3:R3"/>
    <mergeCell ref="C29:F29"/>
    <mergeCell ref="C30:F30"/>
    <mergeCell ref="C31:F31"/>
    <mergeCell ref="C32:F32"/>
    <mergeCell ref="C33:F33"/>
    <mergeCell ref="C34:F34"/>
    <mergeCell ref="C35:F35"/>
    <mergeCell ref="G33:H33"/>
    <mergeCell ref="G34:H34"/>
    <mergeCell ref="G35:H35"/>
    <mergeCell ref="T10:AC10"/>
    <mergeCell ref="C10:H10"/>
    <mergeCell ref="S11:S12"/>
    <mergeCell ref="I10:R10"/>
    <mergeCell ref="C39:H39"/>
    <mergeCell ref="I39:R39"/>
    <mergeCell ref="T39:AC39"/>
    <mergeCell ref="Q11:R11"/>
    <mergeCell ref="T11:U11"/>
    <mergeCell ref="V11:W11"/>
    <mergeCell ref="X11:Y11"/>
    <mergeCell ref="Z11:AA11"/>
    <mergeCell ref="AB11:AC11"/>
    <mergeCell ref="C37:F37"/>
    <mergeCell ref="C25:F25"/>
    <mergeCell ref="G25:H25"/>
    <mergeCell ref="C12:F12"/>
    <mergeCell ref="C11:H11"/>
    <mergeCell ref="I11:J11"/>
    <mergeCell ref="K11:L11"/>
    <mergeCell ref="M11:N11"/>
    <mergeCell ref="O11:P11"/>
    <mergeCell ref="C27:F27"/>
    <mergeCell ref="C28:F28"/>
    <mergeCell ref="X40:Y40"/>
    <mergeCell ref="Z40:AA40"/>
    <mergeCell ref="AB40:AC40"/>
    <mergeCell ref="C40:H40"/>
    <mergeCell ref="I40:J40"/>
    <mergeCell ref="K40:L40"/>
    <mergeCell ref="M40:N40"/>
    <mergeCell ref="O40:P40"/>
    <mergeCell ref="Q40:R40"/>
    <mergeCell ref="C41:F41"/>
    <mergeCell ref="G41:H41"/>
    <mergeCell ref="G42:H42"/>
    <mergeCell ref="G43:H43"/>
    <mergeCell ref="G44:H44"/>
    <mergeCell ref="G45:H45"/>
    <mergeCell ref="S40:S41"/>
    <mergeCell ref="T40:U40"/>
    <mergeCell ref="V40:W40"/>
    <mergeCell ref="G52:H52"/>
    <mergeCell ref="G53:H53"/>
    <mergeCell ref="C54:F54"/>
    <mergeCell ref="G54:H54"/>
    <mergeCell ref="C55:F55"/>
    <mergeCell ref="G55:H55"/>
    <mergeCell ref="G46:H46"/>
    <mergeCell ref="G47:H47"/>
    <mergeCell ref="G48:H48"/>
    <mergeCell ref="G49:H49"/>
    <mergeCell ref="G50:H50"/>
    <mergeCell ref="G51:H51"/>
    <mergeCell ref="C59:F59"/>
    <mergeCell ref="G59:H59"/>
    <mergeCell ref="C60:F60"/>
    <mergeCell ref="G60:H60"/>
    <mergeCell ref="C61:F61"/>
    <mergeCell ref="G61:H61"/>
    <mergeCell ref="C56:F56"/>
    <mergeCell ref="G56:H56"/>
    <mergeCell ref="C57:F57"/>
    <mergeCell ref="G57:H57"/>
    <mergeCell ref="C58:F58"/>
    <mergeCell ref="G58:H58"/>
    <mergeCell ref="C65:F65"/>
    <mergeCell ref="G65:H65"/>
    <mergeCell ref="C66:F66"/>
    <mergeCell ref="G66:H66"/>
    <mergeCell ref="C62:F62"/>
    <mergeCell ref="G62:H62"/>
    <mergeCell ref="C63:F63"/>
    <mergeCell ref="G63:H63"/>
    <mergeCell ref="C64:F64"/>
    <mergeCell ref="G64:H64"/>
  </mergeCells>
  <dataValidations count="3">
    <dataValidation type="decimal" allowBlank="1" showInputMessage="1" showErrorMessage="1" error="Enter %'s up to 100% only" sqref="G13:H24 G27:H36 G42:H53 G56:H65" xr:uid="{683B9451-F1A3-4243-AC50-A13DFA1C6C41}">
      <formula1>0</formula1>
      <formula2>1</formula2>
    </dataValidation>
    <dataValidation allowBlank="1" showInputMessage="1" showErrorMessage="1" error="Enter %'s up to 100% only" sqref="G26:H26 G55:H55" xr:uid="{ABA11E22-F1EB-4DFD-9212-E13772A9F7D2}"/>
    <dataValidation type="decimal" allowBlank="1" showInputMessage="1" showErrorMessage="1" error="Score between 1 to 10 only" sqref="I13:I36 K13:K36 M13:M36 O13:O36 Q13:Q36 T13:T36 V13:V36 X13:X36 Z13:Z36 AB13:AB36 I42:I65 K42:K65 M42:M65 O42:O65 Q42:Q65 AB42:AB65 V42:V65 X42:X65 Z42:Z65 T42:T65" xr:uid="{774FB8FC-9D4F-4B31-A756-39FD090CE2F7}">
      <formula1>1</formula1>
      <formula2>10</formula2>
    </dataValidation>
  </dataValidations>
  <hyperlinks>
    <hyperlink ref="I6:M6" r:id="rId1" display=" www.marketingstudyguide.com" xr:uid="{E31BE08A-10FC-4042-A9BA-945B6D556FE6}"/>
    <hyperlink ref="O3:R3" r:id="rId2" display="YouTube link" xr:uid="{E5F76D1E-E758-4C75-B9F7-8A9B071C749C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8BDE-0733-464C-9141-76381E75C8FF}">
  <sheetPr>
    <pageSetUpPr autoPageBreaks="0"/>
  </sheetPr>
  <dimension ref="A1:S178"/>
  <sheetViews>
    <sheetView showGridLines="0" zoomScale="90" zoomScaleNormal="90" workbookViewId="0">
      <selection sqref="A1:XFD1048576"/>
    </sheetView>
  </sheetViews>
  <sheetFormatPr defaultColWidth="11.42578125" defaultRowHeight="15" x14ac:dyDescent="0.25"/>
  <cols>
    <col min="1" max="1" width="3.28515625" style="75" customWidth="1"/>
    <col min="2" max="2" width="11.42578125" style="75"/>
    <col min="3" max="3" width="58.85546875" style="75" customWidth="1"/>
    <col min="4" max="4" width="7.7109375" style="75" customWidth="1"/>
    <col min="5" max="5" width="27.42578125" style="75" customWidth="1"/>
    <col min="6" max="6" width="7.7109375" style="75" customWidth="1"/>
    <col min="7" max="7" width="28.85546875" style="75" customWidth="1"/>
    <col min="8" max="8" width="7.7109375" style="75" customWidth="1"/>
    <col min="9" max="9" width="33.42578125" style="75" bestFit="1" customWidth="1"/>
    <col min="10" max="16384" width="11.42578125" style="75"/>
  </cols>
  <sheetData>
    <row r="1" spans="1:16" ht="15.75" thickBot="1" x14ac:dyDescent="0.3">
      <c r="K1" s="76">
        <f>+K2+K3</f>
        <v>1</v>
      </c>
      <c r="L1" s="76"/>
      <c r="M1" s="76">
        <f>+M2+M3</f>
        <v>1</v>
      </c>
    </row>
    <row r="2" spans="1:16" ht="38.25" customHeight="1" thickBot="1" x14ac:dyDescent="0.3">
      <c r="B2" s="392" t="s">
        <v>43</v>
      </c>
      <c r="C2" s="393"/>
      <c r="D2" s="393"/>
      <c r="E2" s="393"/>
      <c r="F2" s="393"/>
      <c r="G2" s="393"/>
      <c r="H2" s="393"/>
      <c r="I2" s="394"/>
      <c r="J2" s="77"/>
      <c r="K2" s="78">
        <f>IF(K4&gt;E18,1,0)</f>
        <v>0</v>
      </c>
      <c r="L2" s="79"/>
      <c r="M2" s="78">
        <f>IF(M4&gt;G18,1,0)</f>
        <v>0</v>
      </c>
      <c r="N2" s="77"/>
      <c r="O2" s="77"/>
      <c r="P2" s="80"/>
    </row>
    <row r="3" spans="1:16" ht="24" customHeight="1" thickBot="1" x14ac:dyDescent="0.3">
      <c r="B3" s="395" t="s">
        <v>38</v>
      </c>
      <c r="C3" s="396"/>
      <c r="D3" s="396"/>
      <c r="E3" s="396"/>
      <c r="F3" s="81"/>
      <c r="G3" s="82" t="s">
        <v>28</v>
      </c>
      <c r="H3" s="213" t="s">
        <v>29</v>
      </c>
      <c r="I3" s="83"/>
      <c r="J3" s="84"/>
      <c r="K3" s="85">
        <f>IF(K5&lt;E19,1,0)+K7</f>
        <v>1</v>
      </c>
      <c r="L3" s="85"/>
      <c r="M3" s="85">
        <f>IF(M5&lt;G19,1,0)+M7</f>
        <v>1</v>
      </c>
      <c r="N3" s="84"/>
      <c r="O3" s="84"/>
      <c r="P3" s="80"/>
    </row>
    <row r="4" spans="1:16" ht="18" customHeight="1" thickBot="1" x14ac:dyDescent="0.3">
      <c r="A4" s="86"/>
      <c r="B4" s="397" t="s">
        <v>83</v>
      </c>
      <c r="C4" s="398"/>
      <c r="D4" s="398"/>
      <c r="E4" s="398"/>
      <c r="F4" s="398"/>
      <c r="G4" s="398"/>
      <c r="H4" s="398"/>
      <c r="I4" s="399"/>
      <c r="J4" s="80"/>
      <c r="K4" s="87">
        <f>MAX(E$31:E$55)</f>
        <v>0</v>
      </c>
      <c r="L4" s="87"/>
      <c r="M4" s="87">
        <f>MAX(G$31:G$55)</f>
        <v>0</v>
      </c>
      <c r="N4" s="88"/>
      <c r="O4" s="88"/>
      <c r="P4" s="80"/>
    </row>
    <row r="5" spans="1:16" ht="18" customHeight="1" thickBot="1" x14ac:dyDescent="0.3">
      <c r="A5" s="84"/>
      <c r="B5" s="89"/>
      <c r="C5" s="90" t="s">
        <v>40</v>
      </c>
      <c r="D5" s="400" t="s">
        <v>44</v>
      </c>
      <c r="E5" s="400"/>
      <c r="F5" s="82" t="s">
        <v>41</v>
      </c>
      <c r="G5" s="82"/>
      <c r="H5" s="82"/>
      <c r="I5" s="91" t="s">
        <v>42</v>
      </c>
      <c r="J5" s="84"/>
      <c r="K5" s="87">
        <f>MIN(E$31:E$55)</f>
        <v>0</v>
      </c>
      <c r="L5" s="85"/>
      <c r="M5" s="87">
        <f>MIN(G$31:G$55)</f>
        <v>0</v>
      </c>
      <c r="N5" s="80"/>
      <c r="O5" s="80"/>
      <c r="P5" s="80"/>
    </row>
    <row r="6" spans="1:16" ht="23.25" customHeight="1" x14ac:dyDescent="0.25">
      <c r="B6" s="401" t="s">
        <v>48</v>
      </c>
      <c r="C6" s="402"/>
      <c r="D6" s="402"/>
      <c r="E6" s="402"/>
      <c r="F6" s="402"/>
      <c r="G6" s="402"/>
      <c r="H6" s="402"/>
      <c r="I6" s="403"/>
      <c r="K6" s="76">
        <f>COUNTA(E31:E55)</f>
        <v>10</v>
      </c>
      <c r="L6" s="76"/>
      <c r="M6" s="76">
        <f>COUNTA(G31:G55)</f>
        <v>10</v>
      </c>
    </row>
    <row r="7" spans="1:16" ht="15.75" thickBot="1" x14ac:dyDescent="0.3">
      <c r="B7" s="404"/>
      <c r="C7" s="405"/>
      <c r="D7" s="405"/>
      <c r="E7" s="405"/>
      <c r="F7" s="405"/>
      <c r="G7" s="405"/>
      <c r="H7" s="405"/>
      <c r="I7" s="406"/>
      <c r="K7" s="76">
        <f>IF(K6=0,-1,0)</f>
        <v>0</v>
      </c>
      <c r="L7" s="76"/>
      <c r="M7" s="76">
        <f>IF(M6=0,-1,0)</f>
        <v>0</v>
      </c>
    </row>
    <row r="8" spans="1:16" ht="15.75" thickBot="1" x14ac:dyDescent="0.3">
      <c r="B8" s="92"/>
      <c r="C8" s="86"/>
      <c r="D8" s="86"/>
      <c r="E8" s="86"/>
      <c r="F8" s="93"/>
      <c r="G8" s="86"/>
      <c r="H8" s="86"/>
      <c r="I8" s="94"/>
      <c r="M8" s="151"/>
    </row>
    <row r="9" spans="1:16" ht="21" customHeight="1" thickBot="1" x14ac:dyDescent="0.3">
      <c r="B9" s="95" t="s">
        <v>5</v>
      </c>
      <c r="C9" s="96" t="s">
        <v>49</v>
      </c>
      <c r="D9" s="97"/>
      <c r="E9" s="389" t="str">
        <f>E11&amp;" "&amp;'Make Your Matrix'!M8</f>
        <v xml:space="preserve">Strength/Attractiveness Matrix for </v>
      </c>
      <c r="F9" s="390"/>
      <c r="G9" s="390"/>
      <c r="H9" s="391"/>
      <c r="I9" s="94"/>
    </row>
    <row r="10" spans="1:16" ht="15.75" thickBot="1" x14ac:dyDescent="0.3">
      <c r="B10" s="92"/>
      <c r="C10" s="86"/>
      <c r="D10" s="86"/>
      <c r="E10" s="371" t="s">
        <v>3</v>
      </c>
      <c r="F10" s="371"/>
      <c r="G10" s="371"/>
      <c r="H10" s="371"/>
      <c r="I10" s="94"/>
      <c r="N10" s="76" t="s">
        <v>72</v>
      </c>
    </row>
    <row r="11" spans="1:16" ht="19.5" thickBot="1" x14ac:dyDescent="0.3">
      <c r="B11" s="92"/>
      <c r="C11" s="86"/>
      <c r="D11" s="98"/>
      <c r="E11" s="389" t="s">
        <v>118</v>
      </c>
      <c r="F11" s="390"/>
      <c r="G11" s="390"/>
      <c r="H11" s="391"/>
      <c r="I11" s="99"/>
      <c r="N11" s="76" t="s">
        <v>73</v>
      </c>
    </row>
    <row r="12" spans="1:16" ht="23.25" customHeight="1" thickBot="1" x14ac:dyDescent="0.3">
      <c r="B12" s="95" t="s">
        <v>6</v>
      </c>
      <c r="C12" s="96" t="s">
        <v>71</v>
      </c>
      <c r="D12" s="100"/>
      <c r="F12" s="101"/>
      <c r="G12" s="101"/>
      <c r="H12" s="101"/>
      <c r="I12" s="102"/>
    </row>
    <row r="13" spans="1:16" ht="15.75" x14ac:dyDescent="0.25">
      <c r="B13" s="92"/>
      <c r="C13" s="103" t="s">
        <v>58</v>
      </c>
      <c r="D13" s="104" t="s">
        <v>51</v>
      </c>
      <c r="E13" s="6" t="s">
        <v>116</v>
      </c>
      <c r="F13" s="86"/>
      <c r="G13" s="93" t="s">
        <v>15</v>
      </c>
      <c r="H13" s="86"/>
      <c r="I13" s="94"/>
    </row>
    <row r="14" spans="1:16" ht="16.5" thickBot="1" x14ac:dyDescent="0.3">
      <c r="B14" s="92"/>
      <c r="C14" s="103" t="s">
        <v>59</v>
      </c>
      <c r="D14" s="105" t="s">
        <v>51</v>
      </c>
      <c r="E14" s="7" t="s">
        <v>115</v>
      </c>
      <c r="F14" s="86"/>
      <c r="G14" s="93" t="s">
        <v>52</v>
      </c>
      <c r="H14" s="86"/>
      <c r="I14" s="94"/>
    </row>
    <row r="15" spans="1:16" ht="15.75" thickBot="1" x14ac:dyDescent="0.3">
      <c r="B15" s="92"/>
      <c r="C15" s="86"/>
      <c r="D15" s="98"/>
      <c r="E15" s="98"/>
      <c r="F15" s="98"/>
      <c r="G15" s="98"/>
      <c r="H15" s="98"/>
      <c r="I15" s="99"/>
    </row>
    <row r="16" spans="1:16" ht="21" customHeight="1" thickBot="1" x14ac:dyDescent="0.3">
      <c r="B16" s="95" t="s">
        <v>7</v>
      </c>
      <c r="C16" s="96" t="s">
        <v>55</v>
      </c>
      <c r="D16" s="100"/>
      <c r="E16" s="106" t="str">
        <f>IF(K1&gt;0,"Some data is outside min/max","")</f>
        <v>Some data is outside min/max</v>
      </c>
      <c r="F16" s="101"/>
      <c r="G16" s="106" t="str">
        <f>IF(M1&gt;0,"Some data is outside min/max","")</f>
        <v>Some data is outside min/max</v>
      </c>
      <c r="H16" s="101"/>
      <c r="I16" s="102"/>
    </row>
    <row r="17" spans="2:9" ht="16.5" thickBot="1" x14ac:dyDescent="0.3">
      <c r="B17" s="92"/>
      <c r="E17" s="107" t="s">
        <v>58</v>
      </c>
      <c r="F17" s="105"/>
      <c r="G17" s="107" t="s">
        <v>59</v>
      </c>
      <c r="H17" s="86"/>
      <c r="I17" s="94"/>
    </row>
    <row r="18" spans="2:9" ht="15.75" x14ac:dyDescent="0.25">
      <c r="B18" s="92"/>
      <c r="C18" s="103" t="s">
        <v>67</v>
      </c>
      <c r="D18" s="105" t="s">
        <v>51</v>
      </c>
      <c r="E18" s="6">
        <v>9</v>
      </c>
      <c r="F18" s="105"/>
      <c r="G18" s="6">
        <v>9</v>
      </c>
      <c r="H18" s="86"/>
      <c r="I18" s="94"/>
    </row>
    <row r="19" spans="2:9" ht="16.5" thickBot="1" x14ac:dyDescent="0.3">
      <c r="B19" s="92"/>
      <c r="C19" s="103" t="s">
        <v>68</v>
      </c>
      <c r="D19" s="105" t="s">
        <v>51</v>
      </c>
      <c r="E19" s="7">
        <v>1</v>
      </c>
      <c r="F19" s="105"/>
      <c r="G19" s="7">
        <v>1</v>
      </c>
      <c r="H19" s="86"/>
      <c r="I19" s="94"/>
    </row>
    <row r="20" spans="2:9" ht="16.5" thickBot="1" x14ac:dyDescent="0.3">
      <c r="B20" s="92"/>
      <c r="C20" s="108" t="s">
        <v>75</v>
      </c>
      <c r="D20" s="105" t="s">
        <v>51</v>
      </c>
      <c r="E20" s="150" t="s">
        <v>73</v>
      </c>
      <c r="F20" s="86"/>
      <c r="G20" s="150" t="s">
        <v>73</v>
      </c>
      <c r="H20" s="86"/>
      <c r="I20" s="94"/>
    </row>
    <row r="21" spans="2:9" ht="15.75" thickBot="1" x14ac:dyDescent="0.3">
      <c r="B21" s="109"/>
      <c r="C21" s="98"/>
      <c r="D21" s="98"/>
      <c r="E21" s="110" t="str">
        <f>IF(AND(E20="Yes",E19&lt;=0),"REDO: Cannot scale log with 0/neg data","")</f>
        <v/>
      </c>
      <c r="F21" s="98"/>
      <c r="G21" s="110" t="str">
        <f>IF(AND(G20="Yes",G19&lt;=0),"REDO: Cannot scale log with 0/neg data","")</f>
        <v/>
      </c>
      <c r="H21" s="98"/>
      <c r="I21" s="99"/>
    </row>
    <row r="22" spans="2:9" x14ac:dyDescent="0.25">
      <c r="B22" s="111"/>
      <c r="C22" s="372" t="s">
        <v>53</v>
      </c>
      <c r="D22" s="372"/>
      <c r="E22" s="372"/>
      <c r="F22" s="372"/>
      <c r="G22" s="372"/>
      <c r="H22" s="372"/>
      <c r="I22" s="373"/>
    </row>
    <row r="23" spans="2:9" ht="15.75" thickBot="1" x14ac:dyDescent="0.3">
      <c r="B23" s="374" t="s">
        <v>54</v>
      </c>
      <c r="C23" s="375"/>
      <c r="D23" s="375"/>
      <c r="E23" s="375"/>
      <c r="F23" s="375"/>
      <c r="G23" s="375"/>
      <c r="H23" s="375"/>
      <c r="I23" s="376"/>
    </row>
    <row r="24" spans="2:9" ht="15.75" thickBot="1" x14ac:dyDescent="0.3">
      <c r="B24" s="92"/>
      <c r="C24" s="86"/>
      <c r="D24" s="86"/>
      <c r="E24" s="86"/>
      <c r="F24" s="86"/>
      <c r="G24" s="112"/>
      <c r="H24" s="86"/>
      <c r="I24" s="94"/>
    </row>
    <row r="25" spans="2:9" ht="24.75" customHeight="1" thickBot="1" x14ac:dyDescent="0.3">
      <c r="B25" s="377" t="s">
        <v>8</v>
      </c>
      <c r="C25" s="379" t="s">
        <v>64</v>
      </c>
      <c r="D25" s="381" t="s">
        <v>9</v>
      </c>
      <c r="E25" s="383" t="s">
        <v>61</v>
      </c>
      <c r="F25" s="383"/>
      <c r="G25" s="384"/>
      <c r="H25" s="95" t="s">
        <v>13</v>
      </c>
      <c r="I25" s="96" t="s">
        <v>14</v>
      </c>
    </row>
    <row r="26" spans="2:9" ht="16.5" customHeight="1" thickBot="1" x14ac:dyDescent="0.3">
      <c r="B26" s="378"/>
      <c r="C26" s="380"/>
      <c r="D26" s="382"/>
      <c r="E26" s="385"/>
      <c r="F26" s="385"/>
      <c r="G26" s="386"/>
      <c r="H26" s="387" t="s">
        <v>16</v>
      </c>
      <c r="I26" s="388"/>
    </row>
    <row r="27" spans="2:9" ht="15.75" x14ac:dyDescent="0.25">
      <c r="B27" s="92"/>
      <c r="C27" s="86"/>
      <c r="D27" s="113"/>
      <c r="E27" s="114"/>
      <c r="F27" s="115"/>
      <c r="G27" s="114"/>
      <c r="H27" s="116"/>
      <c r="I27" s="117" t="s">
        <v>63</v>
      </c>
    </row>
    <row r="28" spans="2:9" ht="16.5" thickBot="1" x14ac:dyDescent="0.3">
      <c r="B28" s="92"/>
      <c r="C28" s="118"/>
      <c r="D28" s="119"/>
      <c r="E28" s="120" t="s">
        <v>65</v>
      </c>
      <c r="F28" s="121"/>
      <c r="G28" s="120" t="s">
        <v>66</v>
      </c>
      <c r="H28" s="121" t="s">
        <v>1</v>
      </c>
      <c r="I28" s="122" t="s">
        <v>11</v>
      </c>
    </row>
    <row r="29" spans="2:9" ht="15.75" x14ac:dyDescent="0.25">
      <c r="B29" s="92"/>
      <c r="C29" s="123" t="s">
        <v>60</v>
      </c>
      <c r="D29" s="121"/>
      <c r="E29" s="124" t="str">
        <f>+E13</f>
        <v>Market Attractiveness</v>
      </c>
      <c r="F29" s="121"/>
      <c r="G29" s="124" t="str">
        <f>+E14</f>
        <v>Business Strength</v>
      </c>
      <c r="H29" s="121" t="s">
        <v>10</v>
      </c>
      <c r="I29" s="122" t="s">
        <v>26</v>
      </c>
    </row>
    <row r="30" spans="2:9" ht="16.5" thickBot="1" x14ac:dyDescent="0.3">
      <c r="B30" s="109"/>
      <c r="C30" s="125" t="s">
        <v>0</v>
      </c>
      <c r="D30" s="126"/>
      <c r="E30" s="127"/>
      <c r="F30" s="126"/>
      <c r="G30" s="128"/>
      <c r="H30" s="126" t="s">
        <v>4</v>
      </c>
      <c r="I30" s="128" t="s">
        <v>12</v>
      </c>
    </row>
    <row r="31" spans="2:9" ht="16.5" thickBot="1" x14ac:dyDescent="0.3">
      <c r="B31" s="129">
        <v>1</v>
      </c>
      <c r="C31" s="4" t="str">
        <f>+'Make Your Matrix'!I121</f>
        <v/>
      </c>
      <c r="D31" s="92"/>
      <c r="E31" s="153" t="str">
        <f>+Converter!G9</f>
        <v/>
      </c>
      <c r="F31" s="130"/>
      <c r="G31" s="152" t="str">
        <f>+Converter!H9</f>
        <v/>
      </c>
      <c r="H31" s="131"/>
      <c r="I31" s="9">
        <v>2</v>
      </c>
    </row>
    <row r="32" spans="2:9" ht="16.5" thickBot="1" x14ac:dyDescent="0.3">
      <c r="B32" s="132">
        <v>2</v>
      </c>
      <c r="C32" s="8" t="str">
        <f>+'Make Your Matrix'!I122</f>
        <v/>
      </c>
      <c r="D32" s="132"/>
      <c r="E32" s="153" t="str">
        <f>+Converter!G10</f>
        <v/>
      </c>
      <c r="F32" s="132"/>
      <c r="G32" s="152" t="str">
        <f>+Converter!H10</f>
        <v/>
      </c>
      <c r="H32" s="133"/>
      <c r="I32" s="10">
        <v>2</v>
      </c>
    </row>
    <row r="33" spans="2:9" ht="16.5" thickBot="1" x14ac:dyDescent="0.3">
      <c r="B33" s="132">
        <v>3</v>
      </c>
      <c r="C33" s="8" t="str">
        <f>+'Make Your Matrix'!I123</f>
        <v/>
      </c>
      <c r="D33" s="132"/>
      <c r="E33" s="153" t="str">
        <f>+Converter!G11</f>
        <v/>
      </c>
      <c r="F33" s="132"/>
      <c r="G33" s="152" t="str">
        <f>+Converter!H11</f>
        <v/>
      </c>
      <c r="H33" s="133"/>
      <c r="I33" s="10">
        <v>2</v>
      </c>
    </row>
    <row r="34" spans="2:9" ht="16.5" thickBot="1" x14ac:dyDescent="0.3">
      <c r="B34" s="132">
        <v>4</v>
      </c>
      <c r="C34" s="8" t="str">
        <f>+'Make Your Matrix'!I124</f>
        <v/>
      </c>
      <c r="D34" s="132"/>
      <c r="E34" s="153" t="str">
        <f>+Converter!G12</f>
        <v/>
      </c>
      <c r="F34" s="132"/>
      <c r="G34" s="152" t="str">
        <f>+Converter!H12</f>
        <v/>
      </c>
      <c r="H34" s="133"/>
      <c r="I34" s="10">
        <v>2</v>
      </c>
    </row>
    <row r="35" spans="2:9" ht="16.5" thickBot="1" x14ac:dyDescent="0.3">
      <c r="B35" s="134">
        <v>5</v>
      </c>
      <c r="C35" s="5" t="str">
        <f>+'Make Your Matrix'!I125</f>
        <v/>
      </c>
      <c r="D35" s="134"/>
      <c r="E35" s="153" t="str">
        <f>+Converter!G13</f>
        <v/>
      </c>
      <c r="F35" s="135"/>
      <c r="G35" s="152" t="str">
        <f>+Converter!H13</f>
        <v/>
      </c>
      <c r="H35" s="136"/>
      <c r="I35" s="11">
        <v>2</v>
      </c>
    </row>
    <row r="36" spans="2:9" ht="16.5" thickBot="1" x14ac:dyDescent="0.3">
      <c r="B36" s="129">
        <v>6</v>
      </c>
      <c r="C36" s="4" t="str">
        <f>+'Make Your Matrix'!I126</f>
        <v/>
      </c>
      <c r="D36" s="129"/>
      <c r="E36" s="153" t="str">
        <f>+Converter!G14</f>
        <v/>
      </c>
      <c r="F36" s="129"/>
      <c r="G36" s="152" t="str">
        <f>+Converter!H14</f>
        <v/>
      </c>
      <c r="H36" s="131"/>
      <c r="I36" s="9">
        <v>2</v>
      </c>
    </row>
    <row r="37" spans="2:9" ht="16.5" thickBot="1" x14ac:dyDescent="0.3">
      <c r="B37" s="132">
        <v>7</v>
      </c>
      <c r="C37" s="8" t="str">
        <f>+'Make Your Matrix'!I127</f>
        <v/>
      </c>
      <c r="D37" s="132"/>
      <c r="E37" s="153" t="str">
        <f>+Converter!G15</f>
        <v/>
      </c>
      <c r="F37" s="132"/>
      <c r="G37" s="152" t="str">
        <f>+Converter!H15</f>
        <v/>
      </c>
      <c r="H37" s="133"/>
      <c r="I37" s="10">
        <v>2</v>
      </c>
    </row>
    <row r="38" spans="2:9" ht="16.5" thickBot="1" x14ac:dyDescent="0.3">
      <c r="B38" s="132">
        <v>8</v>
      </c>
      <c r="C38" s="8" t="str">
        <f>+'Make Your Matrix'!I128</f>
        <v/>
      </c>
      <c r="D38" s="132"/>
      <c r="E38" s="153" t="str">
        <f>+Converter!G16</f>
        <v/>
      </c>
      <c r="F38" s="132"/>
      <c r="G38" s="152" t="str">
        <f>+Converter!H16</f>
        <v/>
      </c>
      <c r="H38" s="133"/>
      <c r="I38" s="10">
        <v>2</v>
      </c>
    </row>
    <row r="39" spans="2:9" ht="16.5" thickBot="1" x14ac:dyDescent="0.3">
      <c r="B39" s="132">
        <v>9</v>
      </c>
      <c r="C39" s="8" t="str">
        <f>+'Make Your Matrix'!I129</f>
        <v/>
      </c>
      <c r="D39" s="132"/>
      <c r="E39" s="153" t="str">
        <f>+Converter!G17</f>
        <v/>
      </c>
      <c r="F39" s="132"/>
      <c r="G39" s="152" t="str">
        <f>+Converter!H17</f>
        <v/>
      </c>
      <c r="H39" s="133"/>
      <c r="I39" s="10">
        <v>2</v>
      </c>
    </row>
    <row r="40" spans="2:9" ht="16.5" thickBot="1" x14ac:dyDescent="0.3">
      <c r="B40" s="134">
        <v>10</v>
      </c>
      <c r="C40" s="5" t="str">
        <f>+'Make Your Matrix'!I130</f>
        <v/>
      </c>
      <c r="D40" s="134"/>
      <c r="E40" s="153" t="str">
        <f>+Converter!G18</f>
        <v/>
      </c>
      <c r="F40" s="134"/>
      <c r="G40" s="152" t="str">
        <f>+Converter!H18</f>
        <v/>
      </c>
      <c r="H40" s="136"/>
      <c r="I40" s="11">
        <v>2</v>
      </c>
    </row>
    <row r="41" spans="2:9" ht="15.75" x14ac:dyDescent="0.25">
      <c r="B41" s="132">
        <v>11</v>
      </c>
      <c r="C41" s="8"/>
      <c r="D41" s="132"/>
      <c r="E41" s="153"/>
      <c r="F41" s="132"/>
      <c r="G41" s="153"/>
      <c r="H41" s="133"/>
      <c r="I41" s="9">
        <v>3</v>
      </c>
    </row>
    <row r="42" spans="2:9" ht="15.75" x14ac:dyDescent="0.25">
      <c r="B42" s="132">
        <v>12</v>
      </c>
      <c r="C42" s="8"/>
      <c r="D42" s="132"/>
      <c r="E42" s="153"/>
      <c r="F42" s="132"/>
      <c r="G42" s="153"/>
      <c r="H42" s="133"/>
      <c r="I42" s="10">
        <v>3</v>
      </c>
    </row>
    <row r="43" spans="2:9" ht="15.75" x14ac:dyDescent="0.25">
      <c r="B43" s="132">
        <v>13</v>
      </c>
      <c r="C43" s="8"/>
      <c r="D43" s="132"/>
      <c r="E43" s="153"/>
      <c r="F43" s="132"/>
      <c r="G43" s="153"/>
      <c r="H43" s="133"/>
      <c r="I43" s="10">
        <v>3</v>
      </c>
    </row>
    <row r="44" spans="2:9" ht="15.75" x14ac:dyDescent="0.25">
      <c r="B44" s="132">
        <v>14</v>
      </c>
      <c r="C44" s="8"/>
      <c r="D44" s="132"/>
      <c r="E44" s="153"/>
      <c r="F44" s="132"/>
      <c r="G44" s="153"/>
      <c r="H44" s="133"/>
      <c r="I44" s="10">
        <v>3</v>
      </c>
    </row>
    <row r="45" spans="2:9" ht="16.5" thickBot="1" x14ac:dyDescent="0.3">
      <c r="B45" s="132">
        <v>15</v>
      </c>
      <c r="C45" s="8"/>
      <c r="D45" s="132"/>
      <c r="E45" s="153"/>
      <c r="F45" s="132"/>
      <c r="G45" s="153"/>
      <c r="H45" s="133"/>
      <c r="I45" s="11">
        <v>3</v>
      </c>
    </row>
    <row r="46" spans="2:9" ht="15.75" x14ac:dyDescent="0.25">
      <c r="B46" s="129">
        <v>16</v>
      </c>
      <c r="C46" s="4"/>
      <c r="D46" s="129"/>
      <c r="E46" s="152"/>
      <c r="F46" s="129"/>
      <c r="G46" s="152"/>
      <c r="H46" s="131"/>
      <c r="I46" s="9">
        <v>3</v>
      </c>
    </row>
    <row r="47" spans="2:9" ht="15.75" x14ac:dyDescent="0.25">
      <c r="B47" s="132">
        <v>17</v>
      </c>
      <c r="C47" s="8"/>
      <c r="D47" s="132"/>
      <c r="E47" s="153"/>
      <c r="F47" s="132"/>
      <c r="G47" s="153"/>
      <c r="H47" s="133"/>
      <c r="I47" s="10">
        <v>3</v>
      </c>
    </row>
    <row r="48" spans="2:9" ht="15.75" x14ac:dyDescent="0.25">
      <c r="B48" s="132">
        <v>18</v>
      </c>
      <c r="C48" s="8"/>
      <c r="D48" s="132"/>
      <c r="E48" s="153"/>
      <c r="F48" s="132"/>
      <c r="G48" s="153"/>
      <c r="H48" s="133"/>
      <c r="I48" s="10">
        <v>3</v>
      </c>
    </row>
    <row r="49" spans="2:9" ht="15.75" x14ac:dyDescent="0.25">
      <c r="B49" s="132">
        <v>19</v>
      </c>
      <c r="C49" s="8"/>
      <c r="D49" s="132"/>
      <c r="E49" s="153"/>
      <c r="F49" s="132"/>
      <c r="G49" s="153"/>
      <c r="H49" s="133"/>
      <c r="I49" s="10">
        <v>3</v>
      </c>
    </row>
    <row r="50" spans="2:9" ht="16.5" thickBot="1" x14ac:dyDescent="0.3">
      <c r="B50" s="134">
        <v>20</v>
      </c>
      <c r="C50" s="5"/>
      <c r="D50" s="134"/>
      <c r="E50" s="154"/>
      <c r="F50" s="134"/>
      <c r="G50" s="154"/>
      <c r="H50" s="136"/>
      <c r="I50" s="11">
        <v>3</v>
      </c>
    </row>
    <row r="51" spans="2:9" ht="15.75" x14ac:dyDescent="0.25">
      <c r="B51" s="132">
        <v>21</v>
      </c>
      <c r="C51" s="8"/>
      <c r="D51" s="132"/>
      <c r="E51" s="153"/>
      <c r="F51" s="132"/>
      <c r="G51" s="153"/>
      <c r="H51" s="133"/>
      <c r="I51" s="9">
        <v>3</v>
      </c>
    </row>
    <row r="52" spans="2:9" ht="15.75" x14ac:dyDescent="0.25">
      <c r="B52" s="132">
        <v>22</v>
      </c>
      <c r="C52" s="8"/>
      <c r="D52" s="137"/>
      <c r="E52" s="153"/>
      <c r="F52" s="132"/>
      <c r="G52" s="153"/>
      <c r="H52" s="133"/>
      <c r="I52" s="10">
        <v>3</v>
      </c>
    </row>
    <row r="53" spans="2:9" ht="15.75" x14ac:dyDescent="0.25">
      <c r="B53" s="132">
        <v>23</v>
      </c>
      <c r="C53" s="8"/>
      <c r="D53" s="92"/>
      <c r="E53" s="153"/>
      <c r="F53" s="132"/>
      <c r="G53" s="153"/>
      <c r="H53" s="133"/>
      <c r="I53" s="10">
        <v>3</v>
      </c>
    </row>
    <row r="54" spans="2:9" ht="15.75" x14ac:dyDescent="0.25">
      <c r="B54" s="132">
        <v>24</v>
      </c>
      <c r="C54" s="8"/>
      <c r="D54" s="92"/>
      <c r="E54" s="153"/>
      <c r="F54" s="132"/>
      <c r="G54" s="153"/>
      <c r="H54" s="133"/>
      <c r="I54" s="10">
        <v>3</v>
      </c>
    </row>
    <row r="55" spans="2:9" ht="16.5" thickBot="1" x14ac:dyDescent="0.3">
      <c r="B55" s="134">
        <v>25</v>
      </c>
      <c r="C55" s="5"/>
      <c r="D55" s="109"/>
      <c r="E55" s="154"/>
      <c r="F55" s="134"/>
      <c r="G55" s="154"/>
      <c r="H55" s="136"/>
      <c r="I55" s="11">
        <v>3</v>
      </c>
    </row>
    <row r="56" spans="2:9" ht="16.5" thickBot="1" x14ac:dyDescent="0.3">
      <c r="E56" s="138"/>
      <c r="F56" s="138"/>
    </row>
    <row r="57" spans="2:9" ht="16.5" thickBot="1" x14ac:dyDescent="0.3">
      <c r="B57" s="139"/>
      <c r="C57" s="140"/>
      <c r="D57" s="140"/>
      <c r="E57" s="141"/>
      <c r="F57" s="141"/>
      <c r="G57" s="140"/>
      <c r="H57" s="140"/>
      <c r="I57" s="142"/>
    </row>
    <row r="58" spans="2:9" ht="19.5" thickBot="1" x14ac:dyDescent="0.3">
      <c r="B58" s="143" t="s">
        <v>17</v>
      </c>
      <c r="C58" s="362" t="s">
        <v>82</v>
      </c>
      <c r="D58" s="363"/>
      <c r="E58" s="363"/>
      <c r="F58" s="363"/>
      <c r="G58" s="363"/>
      <c r="H58" s="363"/>
      <c r="I58" s="364"/>
    </row>
    <row r="59" spans="2:9" ht="19.5" thickBot="1" x14ac:dyDescent="0.3">
      <c r="B59" s="109"/>
      <c r="C59" s="365"/>
      <c r="D59" s="365"/>
      <c r="E59" s="365"/>
      <c r="F59" s="365"/>
      <c r="G59" s="365"/>
      <c r="H59" s="365"/>
      <c r="I59" s="366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367" t="s">
        <v>78</v>
      </c>
      <c r="I66" s="368"/>
    </row>
    <row r="67" spans="8:9" ht="16.5" thickBot="1" x14ac:dyDescent="0.3">
      <c r="H67" s="369" t="s">
        <v>23</v>
      </c>
      <c r="I67" s="370"/>
    </row>
    <row r="68" spans="8:9" ht="15.75" x14ac:dyDescent="0.25">
      <c r="H68" s="144"/>
      <c r="I68" s="145"/>
    </row>
    <row r="69" spans="8:9" ht="15.75" x14ac:dyDescent="0.25">
      <c r="H69" s="144">
        <v>1</v>
      </c>
      <c r="I69" s="145" t="s">
        <v>79</v>
      </c>
    </row>
    <row r="70" spans="8:9" ht="15.75" x14ac:dyDescent="0.25">
      <c r="H70" s="144"/>
      <c r="I70" s="145" t="s">
        <v>24</v>
      </c>
    </row>
    <row r="71" spans="8:9" x14ac:dyDescent="0.25">
      <c r="H71" s="146"/>
      <c r="I71" s="147"/>
    </row>
    <row r="72" spans="8:9" ht="15.75" x14ac:dyDescent="0.25">
      <c r="H72" s="144">
        <v>2</v>
      </c>
      <c r="I72" s="145" t="s">
        <v>19</v>
      </c>
    </row>
    <row r="73" spans="8:9" ht="15.75" x14ac:dyDescent="0.25">
      <c r="H73" s="144"/>
      <c r="I73" s="145"/>
    </row>
    <row r="74" spans="8:9" ht="15.75" x14ac:dyDescent="0.25">
      <c r="H74" s="144">
        <v>3</v>
      </c>
      <c r="I74" s="145" t="s">
        <v>81</v>
      </c>
    </row>
    <row r="75" spans="8:9" ht="15.75" x14ac:dyDescent="0.25">
      <c r="H75" s="144"/>
      <c r="I75" s="145"/>
    </row>
    <row r="76" spans="8:9" ht="15.75" x14ac:dyDescent="0.25">
      <c r="H76" s="144">
        <v>4</v>
      </c>
      <c r="I76" s="145" t="s">
        <v>21</v>
      </c>
    </row>
    <row r="77" spans="8:9" ht="16.5" thickBot="1" x14ac:dyDescent="0.3">
      <c r="H77" s="148"/>
      <c r="I77" s="149" t="s">
        <v>80</v>
      </c>
    </row>
    <row r="108" spans="3:5" x14ac:dyDescent="0.25">
      <c r="C108" s="75">
        <v>6</v>
      </c>
      <c r="D108" s="75">
        <v>3</v>
      </c>
    </row>
    <row r="109" spans="3:5" x14ac:dyDescent="0.25">
      <c r="C109" s="75">
        <v>3</v>
      </c>
      <c r="D109" s="75">
        <v>3</v>
      </c>
      <c r="E109" s="75">
        <v>3</v>
      </c>
    </row>
    <row r="110" spans="3:5" x14ac:dyDescent="0.25">
      <c r="D110" s="75">
        <v>3</v>
      </c>
      <c r="E110" s="75">
        <v>6</v>
      </c>
    </row>
    <row r="166" spans="11:19" x14ac:dyDescent="0.25">
      <c r="K166" s="75">
        <v>6.6666660000000002</v>
      </c>
      <c r="L166" s="75">
        <v>6.6666660000000002</v>
      </c>
      <c r="M166" s="75">
        <v>6.6666660000000002</v>
      </c>
      <c r="N166" s="75">
        <v>3</v>
      </c>
      <c r="O166" s="75">
        <v>3</v>
      </c>
      <c r="P166" s="75">
        <v>3</v>
      </c>
    </row>
    <row r="167" spans="11:19" x14ac:dyDescent="0.25">
      <c r="K167" s="75">
        <v>3.3333330000000001</v>
      </c>
      <c r="L167" s="75">
        <v>3.3333330000000001</v>
      </c>
      <c r="M167" s="75">
        <v>3.3333330000000001</v>
      </c>
      <c r="N167" s="75">
        <v>3</v>
      </c>
      <c r="O167" s="75">
        <v>3</v>
      </c>
      <c r="P167" s="75">
        <v>3</v>
      </c>
      <c r="Q167" s="75">
        <v>3</v>
      </c>
      <c r="R167" s="75">
        <v>3</v>
      </c>
      <c r="S167" s="75">
        <v>3</v>
      </c>
    </row>
    <row r="168" spans="11:19" x14ac:dyDescent="0.25">
      <c r="N168" s="75">
        <v>3</v>
      </c>
      <c r="O168" s="75">
        <v>3</v>
      </c>
      <c r="P168" s="75">
        <v>3</v>
      </c>
      <c r="Q168" s="75">
        <v>6</v>
      </c>
      <c r="R168" s="75">
        <v>6</v>
      </c>
      <c r="S168" s="75">
        <v>6</v>
      </c>
    </row>
    <row r="170" spans="11:19" x14ac:dyDescent="0.25">
      <c r="K170" s="75">
        <v>6.4</v>
      </c>
      <c r="L170" s="75">
        <v>3.6</v>
      </c>
      <c r="M170" s="75">
        <v>0</v>
      </c>
      <c r="N170" s="75">
        <f>SUM(K170:M170)</f>
        <v>10</v>
      </c>
    </row>
    <row r="171" spans="11:19" x14ac:dyDescent="0.25">
      <c r="K171" s="75">
        <v>6.4</v>
      </c>
      <c r="L171" s="75">
        <v>3.6</v>
      </c>
      <c r="M171" s="75">
        <v>0</v>
      </c>
      <c r="N171" s="75">
        <f t="shared" ref="N171:N178" si="0">SUM(K171:M171)</f>
        <v>10</v>
      </c>
    </row>
    <row r="172" spans="11:19" x14ac:dyDescent="0.25">
      <c r="K172" s="75">
        <v>6.4</v>
      </c>
      <c r="L172" s="75">
        <v>3.6</v>
      </c>
      <c r="M172" s="75">
        <v>0</v>
      </c>
      <c r="N172" s="75">
        <f t="shared" si="0"/>
        <v>10</v>
      </c>
    </row>
    <row r="173" spans="11:19" x14ac:dyDescent="0.25">
      <c r="K173" s="75">
        <v>3.2</v>
      </c>
      <c r="L173" s="75">
        <v>3.2</v>
      </c>
      <c r="M173" s="75">
        <v>3.6</v>
      </c>
      <c r="N173" s="75">
        <f t="shared" si="0"/>
        <v>10</v>
      </c>
    </row>
    <row r="174" spans="11:19" x14ac:dyDescent="0.25">
      <c r="K174" s="75">
        <v>3.2</v>
      </c>
      <c r="L174" s="75">
        <v>3.2</v>
      </c>
      <c r="M174" s="75">
        <v>3.6</v>
      </c>
      <c r="N174" s="75">
        <f t="shared" si="0"/>
        <v>10</v>
      </c>
    </row>
    <row r="175" spans="11:19" x14ac:dyDescent="0.25">
      <c r="K175" s="75">
        <v>3.2</v>
      </c>
      <c r="L175" s="75">
        <v>3.2</v>
      </c>
      <c r="M175" s="75">
        <v>3.6</v>
      </c>
      <c r="N175" s="75">
        <f t="shared" si="0"/>
        <v>10</v>
      </c>
    </row>
    <row r="176" spans="11:19" x14ac:dyDescent="0.25">
      <c r="K176" s="75">
        <v>0</v>
      </c>
      <c r="L176" s="75">
        <v>3.2</v>
      </c>
      <c r="M176" s="75">
        <v>6.8</v>
      </c>
      <c r="N176" s="75">
        <f t="shared" si="0"/>
        <v>10</v>
      </c>
    </row>
    <row r="177" spans="11:14" x14ac:dyDescent="0.25">
      <c r="K177" s="75">
        <v>0</v>
      </c>
      <c r="L177" s="75">
        <v>3.2</v>
      </c>
      <c r="M177" s="75">
        <v>6.8</v>
      </c>
      <c r="N177" s="75">
        <f t="shared" si="0"/>
        <v>10</v>
      </c>
    </row>
    <row r="178" spans="11:14" x14ac:dyDescent="0.25">
      <c r="K178" s="75">
        <v>0</v>
      </c>
      <c r="L178" s="75">
        <v>3.2</v>
      </c>
      <c r="M178" s="75">
        <v>6.8</v>
      </c>
      <c r="N178" s="75">
        <f t="shared" si="0"/>
        <v>10</v>
      </c>
    </row>
  </sheetData>
  <sheetProtection algorithmName="SHA-512" hashValue="Nqvk7u/FR60XUdaFBXk0MnsjM0kohBJHTELtbTYEY/ahmZFPJacPLiSl4L6TDBVF0SaFw1ueDD2iGbAHg5IVqA==" saltValue="/fh9/kTpNpzVfUrMrWP13A==" spinCount="100000" sheet="1" formatCells="0" formatColumns="0" formatRows="0"/>
  <mergeCells count="19">
    <mergeCell ref="E9:H9"/>
    <mergeCell ref="B2:I2"/>
    <mergeCell ref="B3:E3"/>
    <mergeCell ref="B4:I4"/>
    <mergeCell ref="D5:E5"/>
    <mergeCell ref="B6:I7"/>
    <mergeCell ref="C58:I58"/>
    <mergeCell ref="C59:I59"/>
    <mergeCell ref="H66:I66"/>
    <mergeCell ref="H67:I67"/>
    <mergeCell ref="E10:H10"/>
    <mergeCell ref="C22:I22"/>
    <mergeCell ref="B23:I23"/>
    <mergeCell ref="B25:B26"/>
    <mergeCell ref="C25:C26"/>
    <mergeCell ref="D25:D26"/>
    <mergeCell ref="E25:G26"/>
    <mergeCell ref="H26:I26"/>
    <mergeCell ref="E11:H11"/>
  </mergeCells>
  <dataValidations disablePrompts="1" count="5">
    <dataValidation type="decimal" errorStyle="information" allowBlank="1" showInputMessage="1" showErrorMessage="1" errorTitle="Outside of range" error="Enter a number from 1 to 5 only" sqref="I31:I55" xr:uid="{67FECCC5-E6FE-4D96-8D14-5624CE3E6697}">
      <formula1>1</formula1>
      <formula2>5</formula2>
    </dataValidation>
    <dataValidation type="decimal" errorStyle="information" allowBlank="1" showInputMessage="1" showErrorMessage="1" errorTitle="Outside of map" error="Enter a number from 1 to 9 only" sqref="F31:F55" xr:uid="{02033AE0-B255-41F9-BB96-074113B0E1A8}">
      <formula1>1</formula1>
      <formula2>9</formula2>
    </dataValidation>
    <dataValidation type="decimal" allowBlank="1" showInputMessage="1" showErrorMessage="1" error="Outside your min/max range" sqref="E31:E55" xr:uid="{D4CEDA84-6407-40BB-AC4A-6789CA6BDD17}">
      <formula1>$E$19</formula1>
      <formula2>$E$18</formula2>
    </dataValidation>
    <dataValidation type="decimal" allowBlank="1" showInputMessage="1" showErrorMessage="1" error="Outside your min/max range" sqref="G31:G55" xr:uid="{231B8137-936A-4D67-B171-6FF12B709C32}">
      <formula1>$G$19</formula1>
      <formula2>$G$18</formula2>
    </dataValidation>
    <dataValidation type="list" allowBlank="1" showInputMessage="1" showErrorMessage="1" sqref="E20 G20" xr:uid="{1E83BBD8-D683-4A07-931B-F062254405A1}">
      <formula1>$N$10:$N$11</formula1>
    </dataValidation>
  </dataValidations>
  <hyperlinks>
    <hyperlink ref="B23:I23" r:id="rId1" display="Perceptual Maps 4 Marketing" xr:uid="{9E8227E6-AEEB-4AA1-A301-B44BFC12B0F5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"/>
  <sheetViews>
    <sheetView showGridLines="0" zoomScale="98" zoomScaleNormal="98" workbookViewId="0">
      <selection sqref="A1:XFD1048576"/>
    </sheetView>
  </sheetViews>
  <sheetFormatPr defaultColWidth="11.42578125" defaultRowHeight="15" x14ac:dyDescent="0.25"/>
  <cols>
    <col min="1" max="1" width="3.28515625" style="13" customWidth="1"/>
    <col min="2" max="2" width="11.42578125" style="13" customWidth="1"/>
    <col min="3" max="3" width="58.85546875" style="13" customWidth="1"/>
    <col min="4" max="4" width="7.7109375" style="13" customWidth="1"/>
    <col min="5" max="5" width="27.42578125" style="13" customWidth="1"/>
    <col min="6" max="6" width="7.7109375" style="13" customWidth="1"/>
    <col min="7" max="7" width="28.85546875" style="13" customWidth="1"/>
    <col min="8" max="8" width="7.7109375" style="13" customWidth="1"/>
    <col min="9" max="9" width="33.42578125" style="13" bestFit="1" customWidth="1"/>
    <col min="10" max="16384" width="11.42578125" style="13"/>
  </cols>
  <sheetData>
    <row r="1" spans="1:16" ht="15.75" thickBot="1" x14ac:dyDescent="0.3"/>
    <row r="2" spans="1:16" ht="38.25" customHeight="1" thickBot="1" x14ac:dyDescent="0.3">
      <c r="B2" s="437" t="s">
        <v>43</v>
      </c>
      <c r="C2" s="438"/>
      <c r="D2" s="438"/>
      <c r="E2" s="438"/>
      <c r="F2" s="438"/>
      <c r="G2" s="438"/>
      <c r="H2" s="438"/>
      <c r="I2" s="439"/>
      <c r="J2" s="12"/>
      <c r="K2" s="12"/>
      <c r="L2" s="12"/>
      <c r="M2" s="12"/>
      <c r="N2" s="12"/>
      <c r="O2" s="12"/>
      <c r="P2" s="1"/>
    </row>
    <row r="3" spans="1:16" ht="24" customHeight="1" thickBot="1" x14ac:dyDescent="0.3">
      <c r="B3" s="451" t="s">
        <v>38</v>
      </c>
      <c r="C3" s="452"/>
      <c r="D3" s="452"/>
      <c r="E3" s="452"/>
      <c r="F3" s="14"/>
      <c r="G3" s="15" t="s">
        <v>28</v>
      </c>
      <c r="H3" s="13" t="s">
        <v>29</v>
      </c>
      <c r="I3" s="16"/>
      <c r="J3" s="3"/>
      <c r="K3" s="3"/>
      <c r="L3" s="3"/>
      <c r="M3" s="3"/>
      <c r="N3" s="3"/>
      <c r="O3" s="3"/>
      <c r="P3" s="1"/>
    </row>
    <row r="4" spans="1:16" ht="18" customHeight="1" thickBot="1" x14ac:dyDescent="0.3">
      <c r="A4" s="1"/>
      <c r="B4" s="453" t="s">
        <v>39</v>
      </c>
      <c r="C4" s="454"/>
      <c r="D4" s="454"/>
      <c r="E4" s="454"/>
      <c r="F4" s="454"/>
      <c r="G4" s="454"/>
      <c r="H4" s="454"/>
      <c r="I4" s="455"/>
      <c r="J4" s="1"/>
      <c r="K4" s="2"/>
      <c r="L4" s="2"/>
      <c r="M4" s="2"/>
      <c r="N4" s="2"/>
      <c r="O4" s="2"/>
      <c r="P4" s="1"/>
    </row>
    <row r="5" spans="1:16" ht="18" customHeight="1" thickBot="1" x14ac:dyDescent="0.3">
      <c r="A5" s="3"/>
      <c r="B5" s="17"/>
      <c r="C5" s="18" t="s">
        <v>40</v>
      </c>
      <c r="D5" s="444" t="s">
        <v>44</v>
      </c>
      <c r="E5" s="444"/>
      <c r="F5" s="15" t="s">
        <v>41</v>
      </c>
      <c r="G5" s="15"/>
      <c r="H5" s="15"/>
      <c r="I5" s="19" t="s">
        <v>42</v>
      </c>
      <c r="J5" s="3"/>
      <c r="K5" s="3"/>
      <c r="L5" s="1"/>
      <c r="M5" s="1"/>
      <c r="N5" s="1"/>
      <c r="O5" s="1"/>
      <c r="P5" s="1"/>
    </row>
    <row r="6" spans="1:16" ht="23.25" customHeight="1" x14ac:dyDescent="0.25">
      <c r="B6" s="445" t="s">
        <v>48</v>
      </c>
      <c r="C6" s="446"/>
      <c r="D6" s="446"/>
      <c r="E6" s="446"/>
      <c r="F6" s="446"/>
      <c r="G6" s="446"/>
      <c r="H6" s="446"/>
      <c r="I6" s="447"/>
    </row>
    <row r="7" spans="1:16" ht="15.75" thickBot="1" x14ac:dyDescent="0.3">
      <c r="B7" s="448"/>
      <c r="C7" s="449"/>
      <c r="D7" s="449"/>
      <c r="E7" s="449"/>
      <c r="F7" s="449"/>
      <c r="G7" s="449"/>
      <c r="H7" s="449"/>
      <c r="I7" s="450"/>
    </row>
    <row r="8" spans="1:16" ht="15.75" thickBot="1" x14ac:dyDescent="0.3">
      <c r="B8" s="20"/>
      <c r="C8" s="1"/>
      <c r="D8" s="1"/>
      <c r="E8" s="1"/>
      <c r="F8" s="21"/>
      <c r="G8" s="1"/>
      <c r="H8" s="1"/>
      <c r="I8" s="22"/>
    </row>
    <row r="9" spans="1:16" ht="21" customHeight="1" thickBot="1" x14ac:dyDescent="0.3">
      <c r="B9" s="23" t="s">
        <v>5</v>
      </c>
      <c r="C9" s="24" t="s">
        <v>49</v>
      </c>
      <c r="D9" s="25"/>
      <c r="E9" s="440" t="s">
        <v>45</v>
      </c>
      <c r="F9" s="441"/>
      <c r="G9" s="441"/>
      <c r="H9" s="442"/>
      <c r="I9" s="22"/>
    </row>
    <row r="10" spans="1:16" x14ac:dyDescent="0.25">
      <c r="B10" s="20"/>
      <c r="C10" s="1"/>
      <c r="D10" s="1"/>
      <c r="E10" s="443" t="s">
        <v>3</v>
      </c>
      <c r="F10" s="443"/>
      <c r="G10" s="443"/>
      <c r="H10" s="443"/>
      <c r="I10" s="22"/>
    </row>
    <row r="11" spans="1:16" ht="15.75" thickBot="1" x14ac:dyDescent="0.3">
      <c r="B11" s="20"/>
      <c r="C11" s="1"/>
      <c r="D11" s="26"/>
      <c r="E11" s="26"/>
      <c r="F11" s="26"/>
      <c r="G11" s="26"/>
      <c r="H11" s="26"/>
      <c r="I11" s="27"/>
    </row>
    <row r="12" spans="1:16" ht="23.25" customHeight="1" thickBot="1" x14ac:dyDescent="0.3">
      <c r="B12" s="23" t="s">
        <v>6</v>
      </c>
      <c r="C12" s="24" t="s">
        <v>50</v>
      </c>
      <c r="D12" s="28"/>
      <c r="E12" s="29"/>
      <c r="F12" s="29"/>
      <c r="G12" s="29"/>
      <c r="H12" s="29"/>
      <c r="I12" s="30"/>
    </row>
    <row r="13" spans="1:16" ht="15.75" x14ac:dyDescent="0.25">
      <c r="B13" s="20"/>
      <c r="C13" s="31" t="s">
        <v>58</v>
      </c>
      <c r="D13" s="32" t="s">
        <v>51</v>
      </c>
      <c r="E13" s="33" t="s">
        <v>47</v>
      </c>
      <c r="F13" s="1"/>
      <c r="G13" s="21" t="s">
        <v>15</v>
      </c>
      <c r="H13" s="1"/>
      <c r="I13" s="22"/>
    </row>
    <row r="14" spans="1:16" ht="16.5" thickBot="1" x14ac:dyDescent="0.3">
      <c r="B14" s="20"/>
      <c r="C14" s="31" t="s">
        <v>59</v>
      </c>
      <c r="D14" s="34" t="s">
        <v>51</v>
      </c>
      <c r="E14" s="35" t="s">
        <v>46</v>
      </c>
      <c r="F14" s="1"/>
      <c r="G14" s="21" t="s">
        <v>52</v>
      </c>
      <c r="H14" s="1"/>
      <c r="I14" s="22"/>
    </row>
    <row r="15" spans="1:16" ht="15.75" thickBot="1" x14ac:dyDescent="0.3">
      <c r="B15" s="20"/>
      <c r="C15" s="1"/>
      <c r="D15" s="26"/>
      <c r="E15" s="26"/>
      <c r="F15" s="26"/>
      <c r="G15" s="26"/>
      <c r="H15" s="26"/>
      <c r="I15" s="27"/>
    </row>
    <row r="16" spans="1:16" ht="21" customHeight="1" thickBot="1" x14ac:dyDescent="0.3">
      <c r="B16" s="23" t="s">
        <v>7</v>
      </c>
      <c r="C16" s="24" t="s">
        <v>55</v>
      </c>
      <c r="D16" s="28"/>
      <c r="E16" s="36"/>
      <c r="F16" s="29"/>
      <c r="G16" s="29"/>
      <c r="H16" s="29"/>
      <c r="I16" s="30"/>
    </row>
    <row r="17" spans="2:9" ht="16.5" thickBot="1" x14ac:dyDescent="0.3">
      <c r="B17" s="20"/>
      <c r="E17" s="37" t="s">
        <v>58</v>
      </c>
      <c r="F17" s="34"/>
      <c r="G17" s="37" t="s">
        <v>59</v>
      </c>
      <c r="H17" s="1"/>
      <c r="I17" s="22"/>
    </row>
    <row r="18" spans="2:9" ht="15.75" x14ac:dyDescent="0.25">
      <c r="B18" s="20"/>
      <c r="C18" s="31" t="s">
        <v>56</v>
      </c>
      <c r="D18" s="34" t="s">
        <v>51</v>
      </c>
      <c r="E18" s="33">
        <v>5</v>
      </c>
      <c r="F18" s="34"/>
      <c r="G18" s="33">
        <v>100</v>
      </c>
      <c r="H18" s="1"/>
      <c r="I18" s="22"/>
    </row>
    <row r="19" spans="2:9" ht="16.5" thickBot="1" x14ac:dyDescent="0.3">
      <c r="B19" s="20"/>
      <c r="C19" s="31" t="s">
        <v>57</v>
      </c>
      <c r="D19" s="34" t="s">
        <v>51</v>
      </c>
      <c r="E19" s="35">
        <v>0.1</v>
      </c>
      <c r="F19" s="34"/>
      <c r="G19" s="35">
        <v>1</v>
      </c>
      <c r="H19" s="1"/>
      <c r="I19" s="22"/>
    </row>
    <row r="20" spans="2:9" x14ac:dyDescent="0.25">
      <c r="B20" s="410"/>
      <c r="C20" s="411"/>
      <c r="D20" s="411"/>
      <c r="E20" s="411"/>
      <c r="F20" s="411"/>
      <c r="G20" s="411"/>
      <c r="H20" s="411"/>
      <c r="I20" s="412"/>
    </row>
    <row r="21" spans="2:9" ht="15.75" thickBot="1" x14ac:dyDescent="0.3">
      <c r="B21" s="413"/>
      <c r="C21" s="414"/>
      <c r="D21" s="414"/>
      <c r="E21" s="414"/>
      <c r="F21" s="414"/>
      <c r="G21" s="414"/>
      <c r="H21" s="414"/>
      <c r="I21" s="415"/>
    </row>
    <row r="22" spans="2:9" ht="15.75" x14ac:dyDescent="0.25">
      <c r="B22" s="38"/>
      <c r="C22" s="426" t="s">
        <v>53</v>
      </c>
      <c r="D22" s="426"/>
      <c r="E22" s="426"/>
      <c r="F22" s="426"/>
      <c r="G22" s="426"/>
      <c r="H22" s="426"/>
      <c r="I22" s="427"/>
    </row>
    <row r="23" spans="2:9" ht="16.5" thickBot="1" x14ac:dyDescent="0.3">
      <c r="B23" s="407" t="s">
        <v>54</v>
      </c>
      <c r="C23" s="408"/>
      <c r="D23" s="408"/>
      <c r="E23" s="408"/>
      <c r="F23" s="408"/>
      <c r="G23" s="408"/>
      <c r="H23" s="408"/>
      <c r="I23" s="409"/>
    </row>
    <row r="24" spans="2:9" ht="15.75" thickBot="1" x14ac:dyDescent="0.3">
      <c r="B24" s="20"/>
      <c r="C24" s="1"/>
      <c r="D24" s="1"/>
      <c r="E24" s="1"/>
      <c r="F24" s="1"/>
      <c r="G24" s="39"/>
      <c r="H24" s="1"/>
      <c r="I24" s="22"/>
    </row>
    <row r="25" spans="2:9" ht="24.75" customHeight="1" thickBot="1" x14ac:dyDescent="0.3">
      <c r="B25" s="418" t="s">
        <v>8</v>
      </c>
      <c r="C25" s="416" t="s">
        <v>64</v>
      </c>
      <c r="D25" s="424" t="s">
        <v>9</v>
      </c>
      <c r="E25" s="420" t="s">
        <v>61</v>
      </c>
      <c r="F25" s="420"/>
      <c r="G25" s="421"/>
      <c r="H25" s="23" t="s">
        <v>13</v>
      </c>
      <c r="I25" s="24" t="s">
        <v>14</v>
      </c>
    </row>
    <row r="26" spans="2:9" ht="16.5" customHeight="1" thickBot="1" x14ac:dyDescent="0.3">
      <c r="B26" s="419"/>
      <c r="C26" s="417"/>
      <c r="D26" s="425"/>
      <c r="E26" s="422"/>
      <c r="F26" s="422"/>
      <c r="G26" s="423"/>
      <c r="H26" s="435" t="s">
        <v>16</v>
      </c>
      <c r="I26" s="436"/>
    </row>
    <row r="27" spans="2:9" ht="15.75" x14ac:dyDescent="0.25">
      <c r="B27" s="20"/>
      <c r="C27" s="1"/>
      <c r="D27" s="40"/>
      <c r="E27" s="30"/>
      <c r="F27" s="41"/>
      <c r="G27" s="30"/>
      <c r="H27" s="29"/>
      <c r="I27" s="42" t="s">
        <v>63</v>
      </c>
    </row>
    <row r="28" spans="2:9" ht="16.5" thickBot="1" x14ac:dyDescent="0.3">
      <c r="B28" s="20"/>
      <c r="C28" s="43"/>
      <c r="D28" s="44"/>
      <c r="E28" s="45" t="s">
        <v>62</v>
      </c>
      <c r="F28" s="34"/>
      <c r="G28" s="45" t="s">
        <v>2</v>
      </c>
      <c r="H28" s="34" t="s">
        <v>1</v>
      </c>
      <c r="I28" s="46" t="s">
        <v>11</v>
      </c>
    </row>
    <row r="29" spans="2:9" ht="16.5" thickBot="1" x14ac:dyDescent="0.3">
      <c r="B29" s="20"/>
      <c r="C29" s="47" t="s">
        <v>60</v>
      </c>
      <c r="D29" s="44"/>
      <c r="E29" s="48" t="str">
        <f>+E13</f>
        <v>Attractiveness</v>
      </c>
      <c r="F29" s="34"/>
      <c r="G29" s="46" t="str">
        <f>+E14</f>
        <v>Competitiveness</v>
      </c>
      <c r="H29" s="34" t="s">
        <v>10</v>
      </c>
      <c r="I29" s="46" t="s">
        <v>26</v>
      </c>
    </row>
    <row r="30" spans="2:9" ht="16.5" thickBot="1" x14ac:dyDescent="0.3">
      <c r="B30" s="49"/>
      <c r="C30" s="50" t="s">
        <v>0</v>
      </c>
      <c r="D30" s="51"/>
      <c r="E30" s="27"/>
      <c r="F30" s="52"/>
      <c r="G30" s="53"/>
      <c r="H30" s="52" t="s">
        <v>4</v>
      </c>
      <c r="I30" s="53" t="s">
        <v>12</v>
      </c>
    </row>
    <row r="31" spans="2:9" ht="16.5" thickBot="1" x14ac:dyDescent="0.3">
      <c r="B31" s="54">
        <v>1</v>
      </c>
      <c r="C31" s="55" t="str">
        <f>+'Make Your Matrix'!I121</f>
        <v/>
      </c>
      <c r="D31" s="20"/>
      <c r="E31" s="56" t="e">
        <f>+Converter!R9</f>
        <v>#N/A</v>
      </c>
      <c r="F31" s="57"/>
      <c r="G31" s="56" t="e">
        <f>+Converter!Q9</f>
        <v>#N/A</v>
      </c>
      <c r="H31" s="58"/>
      <c r="I31" s="59">
        <f>+'Matrix Maker'!I31</f>
        <v>2</v>
      </c>
    </row>
    <row r="32" spans="2:9" ht="16.5" thickBot="1" x14ac:dyDescent="0.3">
      <c r="B32" s="44">
        <v>2</v>
      </c>
      <c r="C32" s="55" t="str">
        <f>+'Make Your Matrix'!I122</f>
        <v/>
      </c>
      <c r="D32" s="44"/>
      <c r="E32" s="61" t="e">
        <f>+Converter!R10</f>
        <v>#N/A</v>
      </c>
      <c r="F32" s="62"/>
      <c r="G32" s="61" t="e">
        <f>+Converter!Q10</f>
        <v>#N/A</v>
      </c>
      <c r="H32" s="63"/>
      <c r="I32" s="64">
        <f>+'Matrix Maker'!I32</f>
        <v>2</v>
      </c>
    </row>
    <row r="33" spans="2:9" ht="16.5" thickBot="1" x14ac:dyDescent="0.3">
      <c r="B33" s="44">
        <v>3</v>
      </c>
      <c r="C33" s="55" t="str">
        <f>+'Make Your Matrix'!I123</f>
        <v/>
      </c>
      <c r="D33" s="44"/>
      <c r="E33" s="61" t="e">
        <f>+Converter!R11</f>
        <v>#N/A</v>
      </c>
      <c r="F33" s="62"/>
      <c r="G33" s="61" t="e">
        <f>+Converter!Q11</f>
        <v>#N/A</v>
      </c>
      <c r="H33" s="63"/>
      <c r="I33" s="64">
        <f>+'Matrix Maker'!I33</f>
        <v>2</v>
      </c>
    </row>
    <row r="34" spans="2:9" ht="16.5" thickBot="1" x14ac:dyDescent="0.3">
      <c r="B34" s="44">
        <v>4</v>
      </c>
      <c r="C34" s="55" t="str">
        <f>+'Make Your Matrix'!I124</f>
        <v/>
      </c>
      <c r="D34" s="44"/>
      <c r="E34" s="61" t="e">
        <f>+Converter!R12</f>
        <v>#N/A</v>
      </c>
      <c r="F34" s="62"/>
      <c r="G34" s="61" t="e">
        <f>+Converter!Q12</f>
        <v>#N/A</v>
      </c>
      <c r="H34" s="63"/>
      <c r="I34" s="64">
        <f>+'Matrix Maker'!I34</f>
        <v>2</v>
      </c>
    </row>
    <row r="35" spans="2:9" ht="16.5" thickBot="1" x14ac:dyDescent="0.3">
      <c r="B35" s="51">
        <v>5</v>
      </c>
      <c r="C35" s="55" t="str">
        <f>+'Make Your Matrix'!I125</f>
        <v/>
      </c>
      <c r="D35" s="51"/>
      <c r="E35" s="66" t="e">
        <f>+Converter!R13</f>
        <v>#N/A</v>
      </c>
      <c r="F35" s="67"/>
      <c r="G35" s="66" t="e">
        <f>+Converter!Q13</f>
        <v>#N/A</v>
      </c>
      <c r="H35" s="68"/>
      <c r="I35" s="69">
        <f>+'Matrix Maker'!I35</f>
        <v>2</v>
      </c>
    </row>
    <row r="36" spans="2:9" ht="16.5" thickBot="1" x14ac:dyDescent="0.3">
      <c r="B36" s="54">
        <v>6</v>
      </c>
      <c r="C36" s="55" t="str">
        <f>+'Make Your Matrix'!I126</f>
        <v/>
      </c>
      <c r="D36" s="54"/>
      <c r="E36" s="70" t="e">
        <f>+Converter!R14</f>
        <v>#N/A</v>
      </c>
      <c r="F36" s="54"/>
      <c r="G36" s="70" t="e">
        <f>+Converter!Q14</f>
        <v>#N/A</v>
      </c>
      <c r="H36" s="58"/>
      <c r="I36" s="59">
        <f>+'Matrix Maker'!I36</f>
        <v>2</v>
      </c>
    </row>
    <row r="37" spans="2:9" ht="16.5" thickBot="1" x14ac:dyDescent="0.3">
      <c r="B37" s="44">
        <v>7</v>
      </c>
      <c r="C37" s="55" t="str">
        <f>+'Make Your Matrix'!I127</f>
        <v/>
      </c>
      <c r="D37" s="44"/>
      <c r="E37" s="61" t="e">
        <f>+Converter!R15</f>
        <v>#N/A</v>
      </c>
      <c r="F37" s="44"/>
      <c r="G37" s="61" t="e">
        <f>+Converter!Q15</f>
        <v>#N/A</v>
      </c>
      <c r="H37" s="63"/>
      <c r="I37" s="64">
        <f>+'Matrix Maker'!I37</f>
        <v>2</v>
      </c>
    </row>
    <row r="38" spans="2:9" ht="16.5" thickBot="1" x14ac:dyDescent="0.3">
      <c r="B38" s="44">
        <v>8</v>
      </c>
      <c r="C38" s="55" t="str">
        <f>+'Make Your Matrix'!I128</f>
        <v/>
      </c>
      <c r="D38" s="44"/>
      <c r="E38" s="61" t="e">
        <f>+Converter!R16</f>
        <v>#N/A</v>
      </c>
      <c r="F38" s="44"/>
      <c r="G38" s="61" t="e">
        <f>+Converter!Q16</f>
        <v>#N/A</v>
      </c>
      <c r="H38" s="63"/>
      <c r="I38" s="64">
        <f>+'Matrix Maker'!I38</f>
        <v>2</v>
      </c>
    </row>
    <row r="39" spans="2:9" ht="16.5" thickBot="1" x14ac:dyDescent="0.3">
      <c r="B39" s="44">
        <v>9</v>
      </c>
      <c r="C39" s="55" t="str">
        <f>+'Make Your Matrix'!I129</f>
        <v/>
      </c>
      <c r="D39" s="44"/>
      <c r="E39" s="61" t="e">
        <f>+Converter!R17</f>
        <v>#N/A</v>
      </c>
      <c r="F39" s="44"/>
      <c r="G39" s="61" t="e">
        <f>+Converter!Q17</f>
        <v>#N/A</v>
      </c>
      <c r="H39" s="63"/>
      <c r="I39" s="64">
        <f>+'Matrix Maker'!I39</f>
        <v>2</v>
      </c>
    </row>
    <row r="40" spans="2:9" ht="16.5" thickBot="1" x14ac:dyDescent="0.3">
      <c r="B40" s="51">
        <v>10</v>
      </c>
      <c r="C40" s="55" t="str">
        <f>+'Make Your Matrix'!I130</f>
        <v/>
      </c>
      <c r="D40" s="51"/>
      <c r="E40" s="66" t="e">
        <f>+Converter!R18</f>
        <v>#N/A</v>
      </c>
      <c r="F40" s="51"/>
      <c r="G40" s="66" t="e">
        <f>+Converter!Q18</f>
        <v>#N/A</v>
      </c>
      <c r="H40" s="68"/>
      <c r="I40" s="69">
        <f>+'Matrix Maker'!I40</f>
        <v>2</v>
      </c>
    </row>
    <row r="41" spans="2:9" ht="15.75" x14ac:dyDescent="0.25">
      <c r="B41" s="44">
        <v>11</v>
      </c>
      <c r="C41" s="60" t="str">
        <f>IF('Matrix Maker'!C41&lt;&gt;"",'Matrix Maker'!C41,"")</f>
        <v/>
      </c>
      <c r="D41" s="44"/>
      <c r="E41" s="61" t="e">
        <f>+Converter!R19</f>
        <v>#N/A</v>
      </c>
      <c r="F41" s="44"/>
      <c r="G41" s="61" t="e">
        <f>+Converter!Q19</f>
        <v>#N/A</v>
      </c>
      <c r="H41" s="63"/>
      <c r="I41" s="59"/>
    </row>
    <row r="42" spans="2:9" ht="15.75" x14ac:dyDescent="0.25">
      <c r="B42" s="44">
        <v>12</v>
      </c>
      <c r="C42" s="60" t="str">
        <f>IF('Matrix Maker'!C42&lt;&gt;"",'Matrix Maker'!C42,"")</f>
        <v/>
      </c>
      <c r="D42" s="44"/>
      <c r="E42" s="61" t="e">
        <f>+Converter!R20</f>
        <v>#N/A</v>
      </c>
      <c r="F42" s="44"/>
      <c r="G42" s="61" t="e">
        <f>+Converter!Q20</f>
        <v>#N/A</v>
      </c>
      <c r="H42" s="63"/>
      <c r="I42" s="64"/>
    </row>
    <row r="43" spans="2:9" ht="15.75" x14ac:dyDescent="0.25">
      <c r="B43" s="44">
        <v>13</v>
      </c>
      <c r="C43" s="60" t="str">
        <f>IF('Matrix Maker'!C43&lt;&gt;"",'Matrix Maker'!C43,"")</f>
        <v/>
      </c>
      <c r="D43" s="44"/>
      <c r="E43" s="61" t="e">
        <f>+Converter!R21</f>
        <v>#N/A</v>
      </c>
      <c r="F43" s="44"/>
      <c r="G43" s="61" t="e">
        <f>+Converter!Q21</f>
        <v>#N/A</v>
      </c>
      <c r="H43" s="63"/>
      <c r="I43" s="64"/>
    </row>
    <row r="44" spans="2:9" ht="15.75" x14ac:dyDescent="0.25">
      <c r="B44" s="44">
        <v>14</v>
      </c>
      <c r="C44" s="60" t="str">
        <f>IF('Matrix Maker'!C44&lt;&gt;"",'Matrix Maker'!C44,"")</f>
        <v/>
      </c>
      <c r="D44" s="44"/>
      <c r="E44" s="61" t="e">
        <f>+Converter!R22</f>
        <v>#N/A</v>
      </c>
      <c r="F44" s="44"/>
      <c r="G44" s="61" t="e">
        <f>+Converter!Q22</f>
        <v>#N/A</v>
      </c>
      <c r="H44" s="63"/>
      <c r="I44" s="64"/>
    </row>
    <row r="45" spans="2:9" ht="16.5" thickBot="1" x14ac:dyDescent="0.3">
      <c r="B45" s="44">
        <v>15</v>
      </c>
      <c r="C45" s="60" t="str">
        <f>IF('Matrix Maker'!C45&lt;&gt;"",'Matrix Maker'!C45,"")</f>
        <v/>
      </c>
      <c r="D45" s="44"/>
      <c r="E45" s="61" t="e">
        <f>+Converter!R23</f>
        <v>#N/A</v>
      </c>
      <c r="F45" s="44"/>
      <c r="G45" s="61" t="e">
        <f>+Converter!Q23</f>
        <v>#N/A</v>
      </c>
      <c r="H45" s="63"/>
      <c r="I45" s="69"/>
    </row>
    <row r="46" spans="2:9" ht="15.75" x14ac:dyDescent="0.25">
      <c r="B46" s="54">
        <v>16</v>
      </c>
      <c r="C46" s="55" t="str">
        <f>IF('Matrix Maker'!C46&lt;&gt;"",'Matrix Maker'!C46,"")</f>
        <v/>
      </c>
      <c r="D46" s="54"/>
      <c r="E46" s="70" t="e">
        <f>+Converter!R24</f>
        <v>#N/A</v>
      </c>
      <c r="F46" s="54"/>
      <c r="G46" s="70" t="e">
        <f>+Converter!Q24</f>
        <v>#N/A</v>
      </c>
      <c r="H46" s="58"/>
      <c r="I46" s="59"/>
    </row>
    <row r="47" spans="2:9" ht="15.75" x14ac:dyDescent="0.25">
      <c r="B47" s="44">
        <v>17</v>
      </c>
      <c r="C47" s="60" t="str">
        <f>IF('Matrix Maker'!C47&lt;&gt;"",'Matrix Maker'!C47,"")</f>
        <v/>
      </c>
      <c r="D47" s="44"/>
      <c r="E47" s="61" t="e">
        <f>+Converter!R25</f>
        <v>#N/A</v>
      </c>
      <c r="F47" s="44"/>
      <c r="G47" s="61" t="e">
        <f>+Converter!Q25</f>
        <v>#N/A</v>
      </c>
      <c r="H47" s="63"/>
      <c r="I47" s="64"/>
    </row>
    <row r="48" spans="2:9" ht="15.75" x14ac:dyDescent="0.25">
      <c r="B48" s="44">
        <v>18</v>
      </c>
      <c r="C48" s="60" t="str">
        <f>IF('Matrix Maker'!C48&lt;&gt;"",'Matrix Maker'!C48,"")</f>
        <v/>
      </c>
      <c r="D48" s="44"/>
      <c r="E48" s="61" t="e">
        <f>+Converter!R26</f>
        <v>#N/A</v>
      </c>
      <c r="F48" s="44"/>
      <c r="G48" s="61" t="e">
        <f>+Converter!Q26</f>
        <v>#N/A</v>
      </c>
      <c r="H48" s="63"/>
      <c r="I48" s="64"/>
    </row>
    <row r="49" spans="2:9" ht="15.75" x14ac:dyDescent="0.25">
      <c r="B49" s="44">
        <v>19</v>
      </c>
      <c r="C49" s="60" t="str">
        <f>IF('Matrix Maker'!C49&lt;&gt;"",'Matrix Maker'!C49,"")</f>
        <v/>
      </c>
      <c r="D49" s="44"/>
      <c r="E49" s="61" t="e">
        <f>+Converter!R27</f>
        <v>#N/A</v>
      </c>
      <c r="F49" s="44"/>
      <c r="G49" s="61" t="e">
        <f>+Converter!Q27</f>
        <v>#N/A</v>
      </c>
      <c r="H49" s="63"/>
      <c r="I49" s="64"/>
    </row>
    <row r="50" spans="2:9" ht="16.5" thickBot="1" x14ac:dyDescent="0.3">
      <c r="B50" s="51">
        <v>20</v>
      </c>
      <c r="C50" s="60" t="str">
        <f>IF('Matrix Maker'!C50&lt;&gt;"",'Matrix Maker'!C50,"")</f>
        <v/>
      </c>
      <c r="D50" s="51"/>
      <c r="E50" s="66" t="e">
        <f>+Converter!R28</f>
        <v>#N/A</v>
      </c>
      <c r="F50" s="51"/>
      <c r="G50" s="66" t="e">
        <f>+Converter!Q28</f>
        <v>#N/A</v>
      </c>
      <c r="H50" s="68"/>
      <c r="I50" s="69"/>
    </row>
    <row r="51" spans="2:9" ht="15.75" x14ac:dyDescent="0.25">
      <c r="B51" s="44">
        <v>21</v>
      </c>
      <c r="C51" s="60" t="str">
        <f>IF('Matrix Maker'!C51&lt;&gt;"",'Matrix Maker'!C51,"")</f>
        <v/>
      </c>
      <c r="D51" s="44"/>
      <c r="E51" s="61" t="e">
        <f>+Converter!R29</f>
        <v>#N/A</v>
      </c>
      <c r="F51" s="44"/>
      <c r="G51" s="61" t="e">
        <f>+Converter!Q29</f>
        <v>#N/A</v>
      </c>
      <c r="H51" s="63"/>
      <c r="I51" s="59"/>
    </row>
    <row r="52" spans="2:9" ht="15.75" x14ac:dyDescent="0.25">
      <c r="B52" s="44">
        <v>22</v>
      </c>
      <c r="C52" s="60" t="str">
        <f>IF('Matrix Maker'!C52&lt;&gt;"",'Matrix Maker'!C52,"")</f>
        <v/>
      </c>
      <c r="D52" s="62"/>
      <c r="E52" s="61" t="e">
        <f>+Converter!R30</f>
        <v>#N/A</v>
      </c>
      <c r="F52" s="44"/>
      <c r="G52" s="61" t="e">
        <f>+Converter!Q30</f>
        <v>#N/A</v>
      </c>
      <c r="H52" s="63"/>
      <c r="I52" s="64"/>
    </row>
    <row r="53" spans="2:9" ht="15.75" x14ac:dyDescent="0.25">
      <c r="B53" s="44">
        <v>23</v>
      </c>
      <c r="C53" s="60" t="str">
        <f>IF('Matrix Maker'!C53&lt;&gt;"",'Matrix Maker'!C53,"")</f>
        <v/>
      </c>
      <c r="D53" s="20"/>
      <c r="E53" s="61" t="e">
        <f>+Converter!R31</f>
        <v>#N/A</v>
      </c>
      <c r="F53" s="44"/>
      <c r="G53" s="61" t="e">
        <f>+Converter!Q31</f>
        <v>#N/A</v>
      </c>
      <c r="H53" s="63"/>
      <c r="I53" s="64"/>
    </row>
    <row r="54" spans="2:9" ht="15.75" x14ac:dyDescent="0.25">
      <c r="B54" s="44">
        <v>24</v>
      </c>
      <c r="C54" s="60" t="str">
        <f>IF('Matrix Maker'!C54&lt;&gt;"",'Matrix Maker'!C54,"")</f>
        <v/>
      </c>
      <c r="D54" s="20"/>
      <c r="E54" s="61" t="e">
        <f>+Converter!R32</f>
        <v>#N/A</v>
      </c>
      <c r="F54" s="44"/>
      <c r="G54" s="61" t="e">
        <f>+Converter!Q32</f>
        <v>#N/A</v>
      </c>
      <c r="H54" s="63"/>
      <c r="I54" s="64"/>
    </row>
    <row r="55" spans="2:9" ht="16.5" thickBot="1" x14ac:dyDescent="0.3">
      <c r="B55" s="51">
        <v>25</v>
      </c>
      <c r="C55" s="65" t="str">
        <f>IF('Matrix Maker'!C55&lt;&gt;"",'Matrix Maker'!C55,"")</f>
        <v/>
      </c>
      <c r="D55" s="49"/>
      <c r="E55" s="66" t="e">
        <f>+Converter!R33</f>
        <v>#N/A</v>
      </c>
      <c r="F55" s="51"/>
      <c r="G55" s="66" t="e">
        <f>+Converter!Q33</f>
        <v>#N/A</v>
      </c>
      <c r="H55" s="68"/>
      <c r="I55" s="69"/>
    </row>
    <row r="56" spans="2:9" ht="16.5" thickBot="1" x14ac:dyDescent="0.3">
      <c r="E56" s="71"/>
      <c r="F56" s="71"/>
    </row>
    <row r="57" spans="2:9" ht="16.5" thickBot="1" x14ac:dyDescent="0.3">
      <c r="B57" s="40"/>
      <c r="C57" s="29"/>
      <c r="D57" s="29"/>
      <c r="E57" s="36"/>
      <c r="F57" s="36"/>
      <c r="G57" s="29"/>
      <c r="H57" s="29"/>
      <c r="I57" s="30"/>
    </row>
    <row r="58" spans="2:9" ht="19.5" thickBot="1" x14ac:dyDescent="0.3">
      <c r="B58" s="72" t="s">
        <v>17</v>
      </c>
      <c r="C58" s="432" t="s">
        <v>18</v>
      </c>
      <c r="D58" s="433"/>
      <c r="E58" s="433"/>
      <c r="F58" s="433"/>
      <c r="G58" s="433"/>
      <c r="H58" s="433"/>
      <c r="I58" s="434"/>
    </row>
    <row r="59" spans="2:9" ht="19.5" thickBot="1" x14ac:dyDescent="0.3">
      <c r="B59" s="49"/>
      <c r="C59" s="422"/>
      <c r="D59" s="422"/>
      <c r="E59" s="422"/>
      <c r="F59" s="422"/>
      <c r="G59" s="422"/>
      <c r="H59" s="422"/>
      <c r="I59" s="423"/>
    </row>
    <row r="61" spans="2:9" ht="15.75" customHeight="1" x14ac:dyDescent="0.25"/>
    <row r="62" spans="2:9" ht="15.75" customHeight="1" x14ac:dyDescent="0.25"/>
    <row r="65" spans="8:9" ht="15.75" thickBot="1" x14ac:dyDescent="0.3"/>
    <row r="66" spans="8:9" ht="15.75" x14ac:dyDescent="0.25">
      <c r="H66" s="428" t="s">
        <v>27</v>
      </c>
      <c r="I66" s="429"/>
    </row>
    <row r="67" spans="8:9" ht="16.5" thickBot="1" x14ac:dyDescent="0.3">
      <c r="H67" s="430" t="s">
        <v>23</v>
      </c>
      <c r="I67" s="431"/>
    </row>
    <row r="68" spans="8:9" ht="15.75" x14ac:dyDescent="0.25">
      <c r="H68" s="62"/>
      <c r="I68" s="73"/>
    </row>
    <row r="69" spans="8:9" ht="15.75" x14ac:dyDescent="0.25">
      <c r="H69" s="62">
        <v>1</v>
      </c>
      <c r="I69" s="73" t="s">
        <v>25</v>
      </c>
    </row>
    <row r="70" spans="8:9" ht="15.75" x14ac:dyDescent="0.25">
      <c r="H70" s="62"/>
      <c r="I70" s="73" t="s">
        <v>24</v>
      </c>
    </row>
    <row r="71" spans="8:9" x14ac:dyDescent="0.25">
      <c r="H71" s="20"/>
      <c r="I71" s="22"/>
    </row>
    <row r="72" spans="8:9" ht="15.75" x14ac:dyDescent="0.25">
      <c r="H72" s="62">
        <v>2</v>
      </c>
      <c r="I72" s="73" t="s">
        <v>19</v>
      </c>
    </row>
    <row r="73" spans="8:9" ht="15.75" x14ac:dyDescent="0.25">
      <c r="H73" s="62"/>
      <c r="I73" s="73"/>
    </row>
    <row r="74" spans="8:9" ht="15.75" x14ac:dyDescent="0.25">
      <c r="H74" s="62">
        <v>3</v>
      </c>
      <c r="I74" s="73" t="s">
        <v>20</v>
      </c>
    </row>
    <row r="75" spans="8:9" ht="15.75" x14ac:dyDescent="0.25">
      <c r="H75" s="62"/>
      <c r="I75" s="73"/>
    </row>
    <row r="76" spans="8:9" ht="15.75" x14ac:dyDescent="0.25">
      <c r="H76" s="62">
        <v>4</v>
      </c>
      <c r="I76" s="73" t="s">
        <v>21</v>
      </c>
    </row>
    <row r="77" spans="8:9" ht="16.5" thickBot="1" x14ac:dyDescent="0.3">
      <c r="H77" s="49"/>
      <c r="I77" s="74" t="s">
        <v>22</v>
      </c>
    </row>
  </sheetData>
  <sheetProtection algorithmName="SHA-512" hashValue="MVcR48meaamKltzvLnbYY93Ye4+VWDNRrvTH1mIft752BwMZLDJWG7/ErCxHa7N/hsqzrKhUnbmkfTC4qdsCjw==" saltValue="0+uYoJBWD6D5wnye2Qvtbw==" spinCount="100000" sheet="1" objects="1" scenarios="1"/>
  <mergeCells count="19">
    <mergeCell ref="B2:I2"/>
    <mergeCell ref="E9:H9"/>
    <mergeCell ref="E10:H10"/>
    <mergeCell ref="D5:E5"/>
    <mergeCell ref="B6:I7"/>
    <mergeCell ref="B3:E3"/>
    <mergeCell ref="B4:I4"/>
    <mergeCell ref="H66:I66"/>
    <mergeCell ref="H67:I67"/>
    <mergeCell ref="C58:I58"/>
    <mergeCell ref="C59:I59"/>
    <mergeCell ref="H26:I26"/>
    <mergeCell ref="B23:I23"/>
    <mergeCell ref="B20:I21"/>
    <mergeCell ref="C25:C26"/>
    <mergeCell ref="B25:B26"/>
    <mergeCell ref="E25:G26"/>
    <mergeCell ref="D25:D26"/>
    <mergeCell ref="C22:I22"/>
  </mergeCells>
  <dataValidations count="1">
    <dataValidation type="decimal" errorStyle="information" allowBlank="1" showInputMessage="1" showErrorMessage="1" errorTitle="Outside of range" error="Enter a number from 1 to 5 only" sqref="I31:I55" xr:uid="{00000000-0002-0000-0000-000001000000}">
      <formula1>1</formula1>
      <formula2>5</formula2>
    </dataValidation>
  </dataValidations>
  <hyperlinks>
    <hyperlink ref="B23:I23" r:id="rId1" display="Perceptual Maps 4 Marketing" xr:uid="{34E93E77-CE02-4685-BCF9-C7C79B21F5CF}"/>
  </hyperlinks>
  <pageMargins left="0.75" right="0.75" top="1" bottom="1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61"/>
  <sheetViews>
    <sheetView workbookViewId="0">
      <selection sqref="A1:XFD1048576"/>
    </sheetView>
  </sheetViews>
  <sheetFormatPr defaultRowHeight="15" x14ac:dyDescent="0.25"/>
  <cols>
    <col min="1" max="2" width="9.140625" style="161"/>
    <col min="3" max="3" width="28.85546875" style="161" customWidth="1"/>
    <col min="4" max="5" width="25" style="161" customWidth="1"/>
    <col min="6" max="6" width="2.7109375" style="161" customWidth="1"/>
    <col min="7" max="8" width="29.42578125" style="161" customWidth="1"/>
    <col min="9" max="9" width="9.140625" style="161"/>
    <col min="10" max="11" width="12" style="161" customWidth="1"/>
    <col min="12" max="19" width="9.140625" style="161"/>
    <col min="20" max="21" width="9.140625" style="162"/>
    <col min="22" max="16384" width="9.140625" style="161"/>
  </cols>
  <sheetData>
    <row r="1" spans="2:32" ht="13.5" customHeight="1" thickBot="1" x14ac:dyDescent="0.3"/>
    <row r="2" spans="2:32" ht="15.75" hidden="1" thickBot="1" x14ac:dyDescent="0.3"/>
    <row r="3" spans="2:32" ht="52.5" customHeight="1" thickBot="1" x14ac:dyDescent="0.3">
      <c r="C3" s="458" t="s">
        <v>30</v>
      </c>
      <c r="D3" s="459"/>
      <c r="E3" s="459"/>
      <c r="F3" s="459"/>
      <c r="G3" s="459"/>
      <c r="H3" s="460"/>
      <c r="I3" s="163"/>
      <c r="J3" s="163">
        <f>LOG(D5,D5)</f>
        <v>1</v>
      </c>
      <c r="K3" s="163">
        <f>LOG(E5,E5)</f>
        <v>1</v>
      </c>
      <c r="L3" s="163">
        <f>LOG(D6,D5)</f>
        <v>0.5</v>
      </c>
      <c r="M3" s="163">
        <f>LOG(E6,E5)</f>
        <v>0.5</v>
      </c>
      <c r="N3" s="163"/>
      <c r="O3" s="163"/>
    </row>
    <row r="4" spans="2:32" ht="15.75" thickBot="1" x14ac:dyDescent="0.3">
      <c r="C4" s="162"/>
      <c r="E4" s="164"/>
      <c r="G4" s="165"/>
      <c r="J4" s="161">
        <f>IF(J7&gt;10000,-1,0)</f>
        <v>0</v>
      </c>
      <c r="K4" s="161">
        <f>IF(K7&gt;10000,-1,0)</f>
        <v>0</v>
      </c>
    </row>
    <row r="5" spans="2:32" ht="45.75" customHeight="1" thickBot="1" x14ac:dyDescent="0.3">
      <c r="C5" s="166" t="s">
        <v>31</v>
      </c>
      <c r="D5" s="209">
        <v>100</v>
      </c>
      <c r="E5" s="209">
        <v>100</v>
      </c>
      <c r="G5" s="461" t="s">
        <v>32</v>
      </c>
      <c r="H5" s="462"/>
      <c r="I5" s="168" t="s">
        <v>76</v>
      </c>
      <c r="J5" s="169">
        <f>IFERROR(LOG10(D5),99999)</f>
        <v>2</v>
      </c>
      <c r="K5" s="169">
        <f>IFERROR(LOG10(E5),99999)</f>
        <v>2</v>
      </c>
      <c r="M5" s="161">
        <f>LOG(D5,5)</f>
        <v>2.8613531161467867</v>
      </c>
    </row>
    <row r="6" spans="2:32" ht="45.75" customHeight="1" thickBot="1" x14ac:dyDescent="0.3">
      <c r="C6" s="170" t="s">
        <v>33</v>
      </c>
      <c r="D6" s="167">
        <v>10</v>
      </c>
      <c r="E6" s="171">
        <v>10</v>
      </c>
      <c r="G6" s="461" t="s">
        <v>34</v>
      </c>
      <c r="H6" s="462"/>
      <c r="I6" s="172" t="s">
        <v>77</v>
      </c>
      <c r="J6" s="169">
        <f>IFERROR(LOG10(D6),99999)</f>
        <v>1</v>
      </c>
      <c r="K6" s="169">
        <f>IFERROR(LOG10(E6),99999)</f>
        <v>1</v>
      </c>
    </row>
    <row r="7" spans="2:32" ht="15.75" thickBot="1" x14ac:dyDescent="0.3">
      <c r="D7" s="456"/>
      <c r="E7" s="457"/>
      <c r="J7" s="173">
        <f>SUM(J5:J6)</f>
        <v>3</v>
      </c>
      <c r="K7" s="173">
        <f>SUM(K5:K6)</f>
        <v>3</v>
      </c>
    </row>
    <row r="8" spans="2:32" ht="43.5" customHeight="1" thickBot="1" x14ac:dyDescent="0.3">
      <c r="C8" s="174" t="s">
        <v>35</v>
      </c>
      <c r="D8" s="175" t="s">
        <v>69</v>
      </c>
      <c r="E8" s="175" t="s">
        <v>70</v>
      </c>
      <c r="F8" s="176"/>
      <c r="G8" s="170" t="s">
        <v>36</v>
      </c>
      <c r="H8" s="170" t="s">
        <v>37</v>
      </c>
      <c r="I8" s="176"/>
      <c r="J8" s="176" t="s">
        <v>74</v>
      </c>
      <c r="K8" s="176" t="s">
        <v>74</v>
      </c>
      <c r="O8" s="176">
        <f>IF('Matrix Maker'!E20="Yes",1+J4,0)</f>
        <v>0</v>
      </c>
      <c r="P8" s="176">
        <f>IF('Matrix Maker'!G20="Yes",1+K4,0)</f>
        <v>0</v>
      </c>
    </row>
    <row r="9" spans="2:32" ht="16.5" thickBot="1" x14ac:dyDescent="0.3">
      <c r="B9" s="177">
        <v>1</v>
      </c>
      <c r="C9" s="178"/>
      <c r="D9" s="179" t="str">
        <f>IF('Make Your Matrix'!G$37=1,'Make Your Matrix'!J121,"")</f>
        <v/>
      </c>
      <c r="E9" s="179" t="str">
        <f>IF('Make Your Matrix'!G$66=1,'Make Your Matrix'!K121,"")</f>
        <v/>
      </c>
      <c r="F9" s="165"/>
      <c r="G9" s="180" t="str">
        <f>IF(D9&lt;&gt;"",(D9-$D$6)*8/($D$5-$D$6)+1,"")</f>
        <v/>
      </c>
      <c r="H9" s="181" t="str">
        <f>IF(E9&lt;&gt;"",(E9-$E$6)*8/($E$5-$E$6)+1,"")</f>
        <v/>
      </c>
      <c r="I9" s="182"/>
      <c r="J9" s="182" t="str">
        <f>IFERROR(LOG10(D9),"")</f>
        <v/>
      </c>
      <c r="K9" s="182" t="str">
        <f>IFERROR(LOG10(E9),"")</f>
        <v/>
      </c>
      <c r="L9" s="182" t="str">
        <f>IF(J9&lt;&gt;"",(J9-$J$6)*8/($J$5-$J$6)+1,"")</f>
        <v/>
      </c>
      <c r="M9" s="182" t="str">
        <f>IF(K9&lt;&gt;"",(K9-$K$6)*8/($K$5-$K$6)+1,"")</f>
        <v/>
      </c>
      <c r="N9" s="182"/>
      <c r="O9" s="182" t="str">
        <f>IFERROR(IF(O$8=1,V9,G9),"")</f>
        <v/>
      </c>
      <c r="P9" s="182" t="str">
        <f>IFERROR(IF(P$8=1,W9,H9),"")</f>
        <v/>
      </c>
      <c r="Q9" s="162" t="e">
        <f>IF(P9&lt;&gt;"",P9,NA())</f>
        <v>#N/A</v>
      </c>
      <c r="R9" s="162" t="e">
        <f>IF(O9&lt;&gt;"",O9,NA())</f>
        <v>#N/A</v>
      </c>
      <c r="T9" s="162" t="str">
        <f>IFERROR(LOG(D9,D$5),"")</f>
        <v/>
      </c>
      <c r="U9" s="162" t="str">
        <f>IFERROR(LOG(E9,E$5),"")</f>
        <v/>
      </c>
      <c r="V9" s="182" t="str">
        <f>IF(T9&lt;&gt;"",(T9-$L$3)*8/($J$3-$L$3)+1,"")</f>
        <v/>
      </c>
      <c r="W9" s="182" t="str">
        <f>IF(U9&lt;&gt;"",(U9-$M$3)*8/($K$3-$M$3)+1,"")</f>
        <v/>
      </c>
      <c r="Y9" s="183">
        <v>0.49367088607594944</v>
      </c>
    </row>
    <row r="10" spans="2:32" ht="16.5" thickBot="1" x14ac:dyDescent="0.3">
      <c r="B10" s="184">
        <v>2</v>
      </c>
      <c r="C10" s="185"/>
      <c r="D10" s="179" t="str">
        <f>IF('Make Your Matrix'!G$37=1,'Make Your Matrix'!J122,"")</f>
        <v/>
      </c>
      <c r="E10" s="179" t="str">
        <f>IF('Make Your Matrix'!G$66=1,'Make Your Matrix'!K122,"")</f>
        <v/>
      </c>
      <c r="F10" s="165"/>
      <c r="G10" s="187" t="str">
        <f t="shared" ref="G10:G33" si="0">IF(D10&lt;&gt;"",(D10-$D$6)*8/($D$5-$D$6)+1,"")</f>
        <v/>
      </c>
      <c r="H10" s="187" t="str">
        <f t="shared" ref="H10:H33" si="1">IF(E10&lt;&gt;"",(E10-$E$6)*8/($E$5-$E$6)+1,"")</f>
        <v/>
      </c>
      <c r="I10" s="182"/>
      <c r="J10" s="182" t="str">
        <f t="shared" ref="J10:K33" si="2">IFERROR(LOG10(D10),"")</f>
        <v/>
      </c>
      <c r="K10" s="182" t="str">
        <f t="shared" si="2"/>
        <v/>
      </c>
      <c r="L10" s="182" t="str">
        <f t="shared" ref="L10:L33" si="3">IF(J10&lt;&gt;"",(J10-$J$6)*8/($J$5-$J$6)+1,"")</f>
        <v/>
      </c>
      <c r="M10" s="182" t="str">
        <f t="shared" ref="M10:M33" si="4">IF(K10&lt;&gt;"",(K10-$K$6)*8/($K$5-$K$6)+1,"")</f>
        <v/>
      </c>
      <c r="N10" s="182"/>
      <c r="O10" s="182" t="str">
        <f t="shared" ref="O10:O33" si="5">IFERROR(IF(O$8=1,V10,G10),"")</f>
        <v/>
      </c>
      <c r="P10" s="182" t="str">
        <f t="shared" ref="P10:P33" si="6">IFERROR(IF(P$8=1,W10,H10),"")</f>
        <v/>
      </c>
      <c r="Q10" s="162" t="e">
        <f t="shared" ref="Q10:Q18" si="7">IF(P10&lt;&gt;"",P10,NA())</f>
        <v>#N/A</v>
      </c>
      <c r="R10" s="162" t="e">
        <f t="shared" ref="R10:R18" si="8">IF(O10&lt;&gt;"",O10,NA())</f>
        <v>#N/A</v>
      </c>
      <c r="T10" s="162" t="str">
        <f t="shared" ref="T10:T33" si="9">IFERROR(LOG(D10,D$5),"")</f>
        <v/>
      </c>
      <c r="U10" s="162" t="str">
        <f t="shared" ref="U10:U33" si="10">IFERROR(LOG(E10,E$5),"")</f>
        <v/>
      </c>
      <c r="V10" s="182" t="str">
        <f t="shared" ref="V10:V33" si="11">IF(T10&lt;&gt;"",(T10-$L$3)*8/($J$3-$L$3)+1,"")</f>
        <v/>
      </c>
      <c r="W10" s="182" t="str">
        <f t="shared" ref="W10:W33" si="12">IF(U10&lt;&gt;"",(U10-$M$3)*8/($K$3-$M$3)+1,"")</f>
        <v/>
      </c>
      <c r="Y10" s="188">
        <v>1.2777777777777779</v>
      </c>
      <c r="AC10" s="270">
        <f>+'Make Your Matrix'!G13</f>
        <v>0</v>
      </c>
      <c r="AD10" s="270">
        <f>+'Make Your Matrix'!G42</f>
        <v>0</v>
      </c>
      <c r="AE10" s="161">
        <f>+AC10*10</f>
        <v>0</v>
      </c>
      <c r="AF10" s="161">
        <f>+AD10*10</f>
        <v>0</v>
      </c>
    </row>
    <row r="11" spans="2:32" ht="16.5" thickBot="1" x14ac:dyDescent="0.3">
      <c r="B11" s="184">
        <v>3</v>
      </c>
      <c r="C11" s="185"/>
      <c r="D11" s="179" t="str">
        <f>IF('Make Your Matrix'!G$37=1,'Make Your Matrix'!J123,"")</f>
        <v/>
      </c>
      <c r="E11" s="179" t="str">
        <f>IF('Make Your Matrix'!G$66=1,'Make Your Matrix'!K123,"")</f>
        <v/>
      </c>
      <c r="F11" s="165"/>
      <c r="G11" s="187" t="str">
        <f t="shared" si="0"/>
        <v/>
      </c>
      <c r="H11" s="187" t="str">
        <f t="shared" si="1"/>
        <v/>
      </c>
      <c r="I11" s="182"/>
      <c r="J11" s="182" t="str">
        <f t="shared" si="2"/>
        <v/>
      </c>
      <c r="K11" s="182" t="str">
        <f t="shared" si="2"/>
        <v/>
      </c>
      <c r="L11" s="182" t="str">
        <f t="shared" si="3"/>
        <v/>
      </c>
      <c r="M11" s="182" t="str">
        <f t="shared" si="4"/>
        <v/>
      </c>
      <c r="N11" s="182"/>
      <c r="O11" s="182" t="str">
        <f t="shared" si="5"/>
        <v/>
      </c>
      <c r="P11" s="182" t="str">
        <f t="shared" si="6"/>
        <v/>
      </c>
      <c r="Q11" s="162" t="e">
        <f t="shared" si="7"/>
        <v>#N/A</v>
      </c>
      <c r="R11" s="162" t="e">
        <f t="shared" si="8"/>
        <v>#N/A</v>
      </c>
      <c r="T11" s="162" t="str">
        <f t="shared" si="9"/>
        <v/>
      </c>
      <c r="U11" s="162" t="str">
        <f t="shared" si="10"/>
        <v/>
      </c>
      <c r="V11" s="182" t="str">
        <f t="shared" si="11"/>
        <v/>
      </c>
      <c r="W11" s="182" t="str">
        <f t="shared" si="12"/>
        <v/>
      </c>
      <c r="Y11" s="188">
        <v>7.1999999999999993</v>
      </c>
      <c r="AC11" s="270">
        <f>+'Make Your Matrix'!G14</f>
        <v>0</v>
      </c>
      <c r="AD11" s="270">
        <f>+'Make Your Matrix'!G43</f>
        <v>0</v>
      </c>
      <c r="AE11" s="161">
        <f t="shared" ref="AE11:AF33" si="13">+AC11*10</f>
        <v>0</v>
      </c>
      <c r="AF11" s="161">
        <f t="shared" si="13"/>
        <v>0</v>
      </c>
    </row>
    <row r="12" spans="2:32" ht="16.5" thickBot="1" x14ac:dyDescent="0.3">
      <c r="B12" s="184">
        <v>4</v>
      </c>
      <c r="C12" s="185"/>
      <c r="D12" s="179" t="str">
        <f>IF('Make Your Matrix'!G$37=1,'Make Your Matrix'!J124,"")</f>
        <v/>
      </c>
      <c r="E12" s="179" t="str">
        <f>IF('Make Your Matrix'!G$66=1,'Make Your Matrix'!K124,"")</f>
        <v/>
      </c>
      <c r="F12" s="165"/>
      <c r="G12" s="187" t="str">
        <f t="shared" si="0"/>
        <v/>
      </c>
      <c r="H12" s="187" t="str">
        <f t="shared" si="1"/>
        <v/>
      </c>
      <c r="I12" s="182"/>
      <c r="J12" s="182" t="str">
        <f t="shared" si="2"/>
        <v/>
      </c>
      <c r="K12" s="182" t="str">
        <f t="shared" si="2"/>
        <v/>
      </c>
      <c r="L12" s="182" t="str">
        <f t="shared" si="3"/>
        <v/>
      </c>
      <c r="M12" s="182" t="str">
        <f t="shared" si="4"/>
        <v/>
      </c>
      <c r="N12" s="182"/>
      <c r="O12" s="182" t="str">
        <f t="shared" si="5"/>
        <v/>
      </c>
      <c r="P12" s="182" t="str">
        <f t="shared" si="6"/>
        <v/>
      </c>
      <c r="Q12" s="162" t="e">
        <f t="shared" si="7"/>
        <v>#N/A</v>
      </c>
      <c r="R12" s="162" t="e">
        <f t="shared" si="8"/>
        <v>#N/A</v>
      </c>
      <c r="T12" s="162" t="str">
        <f t="shared" si="9"/>
        <v/>
      </c>
      <c r="U12" s="162" t="str">
        <f t="shared" si="10"/>
        <v/>
      </c>
      <c r="V12" s="182" t="str">
        <f t="shared" si="11"/>
        <v/>
      </c>
      <c r="W12" s="182" t="str">
        <f t="shared" si="12"/>
        <v/>
      </c>
      <c r="Y12" s="188">
        <v>8</v>
      </c>
      <c r="AC12" s="270">
        <f>+'Make Your Matrix'!G15</f>
        <v>0</v>
      </c>
      <c r="AD12" s="270">
        <f>+'Make Your Matrix'!G44</f>
        <v>0</v>
      </c>
      <c r="AE12" s="161">
        <f t="shared" si="13"/>
        <v>0</v>
      </c>
      <c r="AF12" s="161">
        <f t="shared" si="13"/>
        <v>0</v>
      </c>
    </row>
    <row r="13" spans="2:32" ht="16.5" thickBot="1" x14ac:dyDescent="0.3">
      <c r="B13" s="189">
        <v>5</v>
      </c>
      <c r="C13" s="190"/>
      <c r="D13" s="179" t="str">
        <f>IF('Make Your Matrix'!G$37=1,'Make Your Matrix'!J125,"")</f>
        <v/>
      </c>
      <c r="E13" s="179" t="str">
        <f>IF('Make Your Matrix'!G$66=1,'Make Your Matrix'!K125,"")</f>
        <v/>
      </c>
      <c r="F13" s="165"/>
      <c r="G13" s="191" t="str">
        <f t="shared" si="0"/>
        <v/>
      </c>
      <c r="H13" s="191" t="str">
        <f t="shared" si="1"/>
        <v/>
      </c>
      <c r="I13" s="182"/>
      <c r="J13" s="182" t="str">
        <f t="shared" si="2"/>
        <v/>
      </c>
      <c r="K13" s="182" t="str">
        <f t="shared" si="2"/>
        <v/>
      </c>
      <c r="L13" s="182" t="str">
        <f t="shared" si="3"/>
        <v/>
      </c>
      <c r="M13" s="182" t="str">
        <f t="shared" si="4"/>
        <v/>
      </c>
      <c r="N13" s="182"/>
      <c r="O13" s="182" t="str">
        <f t="shared" si="5"/>
        <v/>
      </c>
      <c r="P13" s="182" t="str">
        <f t="shared" si="6"/>
        <v/>
      </c>
      <c r="Q13" s="162" t="e">
        <f t="shared" si="7"/>
        <v>#N/A</v>
      </c>
      <c r="R13" s="162" t="e">
        <f t="shared" si="8"/>
        <v>#N/A</v>
      </c>
      <c r="T13" s="162" t="str">
        <f t="shared" si="9"/>
        <v/>
      </c>
      <c r="U13" s="162" t="str">
        <f>IFERROR(LOG(E13,E$5),"")</f>
        <v/>
      </c>
      <c r="V13" s="182" t="str">
        <f t="shared" si="11"/>
        <v/>
      </c>
      <c r="W13" s="182" t="str">
        <f t="shared" si="12"/>
        <v/>
      </c>
      <c r="Y13" s="192">
        <v>0.25</v>
      </c>
      <c r="AC13" s="270">
        <f>+'Make Your Matrix'!G16</f>
        <v>0</v>
      </c>
      <c r="AD13" s="270">
        <f>+'Make Your Matrix'!G45</f>
        <v>0</v>
      </c>
      <c r="AE13" s="161">
        <f t="shared" si="13"/>
        <v>0</v>
      </c>
      <c r="AF13" s="161">
        <f t="shared" si="13"/>
        <v>0</v>
      </c>
    </row>
    <row r="14" spans="2:32" ht="16.5" thickBot="1" x14ac:dyDescent="0.3">
      <c r="B14" s="177">
        <v>6</v>
      </c>
      <c r="C14" s="178"/>
      <c r="D14" s="179" t="str">
        <f>IF('Make Your Matrix'!G$37=1,'Make Your Matrix'!J126,"")</f>
        <v/>
      </c>
      <c r="E14" s="179" t="str">
        <f>IF('Make Your Matrix'!G$66=1,'Make Your Matrix'!K126,"")</f>
        <v/>
      </c>
      <c r="F14" s="165"/>
      <c r="G14" s="181" t="str">
        <f t="shared" si="0"/>
        <v/>
      </c>
      <c r="H14" s="181" t="str">
        <f t="shared" si="1"/>
        <v/>
      </c>
      <c r="I14" s="182"/>
      <c r="J14" s="182" t="str">
        <f t="shared" si="2"/>
        <v/>
      </c>
      <c r="K14" s="182" t="str">
        <f t="shared" si="2"/>
        <v/>
      </c>
      <c r="L14" s="182" t="str">
        <f t="shared" si="3"/>
        <v/>
      </c>
      <c r="M14" s="182" t="str">
        <f t="shared" si="4"/>
        <v/>
      </c>
      <c r="N14" s="182"/>
      <c r="O14" s="182" t="str">
        <f t="shared" si="5"/>
        <v/>
      </c>
      <c r="P14" s="182" t="str">
        <f t="shared" si="6"/>
        <v/>
      </c>
      <c r="Q14" s="162" t="e">
        <f t="shared" si="7"/>
        <v>#N/A</v>
      </c>
      <c r="R14" s="162" t="e">
        <f t="shared" si="8"/>
        <v>#N/A</v>
      </c>
      <c r="T14" s="162" t="str">
        <f t="shared" si="9"/>
        <v/>
      </c>
      <c r="U14" s="162" t="str">
        <f t="shared" si="10"/>
        <v/>
      </c>
      <c r="V14" s="182" t="str">
        <f t="shared" si="11"/>
        <v/>
      </c>
      <c r="W14" s="182" t="str">
        <f t="shared" si="12"/>
        <v/>
      </c>
      <c r="AC14" s="270">
        <f>+'Make Your Matrix'!G17</f>
        <v>0</v>
      </c>
      <c r="AD14" s="270">
        <f>+'Make Your Matrix'!G46</f>
        <v>0</v>
      </c>
      <c r="AE14" s="161">
        <f t="shared" si="13"/>
        <v>0</v>
      </c>
      <c r="AF14" s="161">
        <f t="shared" si="13"/>
        <v>0</v>
      </c>
    </row>
    <row r="15" spans="2:32" ht="16.5" thickBot="1" x14ac:dyDescent="0.3">
      <c r="B15" s="184">
        <v>7</v>
      </c>
      <c r="C15" s="185"/>
      <c r="D15" s="179" t="str">
        <f>IF('Make Your Matrix'!G$37=1,'Make Your Matrix'!J127,"")</f>
        <v/>
      </c>
      <c r="E15" s="179" t="str">
        <f>IF('Make Your Matrix'!G$66=1,'Make Your Matrix'!K127,"")</f>
        <v/>
      </c>
      <c r="F15" s="165"/>
      <c r="G15" s="187" t="str">
        <f t="shared" si="0"/>
        <v/>
      </c>
      <c r="H15" s="187" t="str">
        <f t="shared" si="1"/>
        <v/>
      </c>
      <c r="I15" s="182"/>
      <c r="J15" s="182" t="str">
        <f t="shared" si="2"/>
        <v/>
      </c>
      <c r="K15" s="182" t="str">
        <f t="shared" si="2"/>
        <v/>
      </c>
      <c r="L15" s="182" t="str">
        <f t="shared" si="3"/>
        <v/>
      </c>
      <c r="M15" s="182" t="str">
        <f t="shared" si="4"/>
        <v/>
      </c>
      <c r="N15" s="182"/>
      <c r="O15" s="182" t="str">
        <f t="shared" si="5"/>
        <v/>
      </c>
      <c r="P15" s="182" t="str">
        <f t="shared" si="6"/>
        <v/>
      </c>
      <c r="Q15" s="162" t="e">
        <f t="shared" si="7"/>
        <v>#N/A</v>
      </c>
      <c r="R15" s="162" t="e">
        <f t="shared" si="8"/>
        <v>#N/A</v>
      </c>
      <c r="T15" s="162" t="str">
        <f t="shared" si="9"/>
        <v/>
      </c>
      <c r="U15" s="162" t="str">
        <f t="shared" si="10"/>
        <v/>
      </c>
      <c r="V15" s="182" t="str">
        <f t="shared" si="11"/>
        <v/>
      </c>
      <c r="W15" s="182" t="str">
        <f t="shared" si="12"/>
        <v/>
      </c>
      <c r="AC15" s="270">
        <f>+'Make Your Matrix'!G18</f>
        <v>0</v>
      </c>
      <c r="AD15" s="270">
        <f>+'Make Your Matrix'!G47</f>
        <v>0</v>
      </c>
      <c r="AE15" s="161">
        <f t="shared" si="13"/>
        <v>0</v>
      </c>
      <c r="AF15" s="161">
        <f t="shared" si="13"/>
        <v>0</v>
      </c>
    </row>
    <row r="16" spans="2:32" ht="16.5" thickBot="1" x14ac:dyDescent="0.3">
      <c r="B16" s="184">
        <v>8</v>
      </c>
      <c r="C16" s="185"/>
      <c r="D16" s="179" t="str">
        <f>IF('Make Your Matrix'!G$37=1,'Make Your Matrix'!J128,"")</f>
        <v/>
      </c>
      <c r="E16" s="179" t="str">
        <f>IF('Make Your Matrix'!G$66=1,'Make Your Matrix'!K128,"")</f>
        <v/>
      </c>
      <c r="F16" s="165"/>
      <c r="G16" s="187" t="str">
        <f t="shared" si="0"/>
        <v/>
      </c>
      <c r="H16" s="187" t="str">
        <f t="shared" si="1"/>
        <v/>
      </c>
      <c r="I16" s="182"/>
      <c r="J16" s="182" t="str">
        <f t="shared" si="2"/>
        <v/>
      </c>
      <c r="K16" s="182" t="str">
        <f t="shared" si="2"/>
        <v/>
      </c>
      <c r="L16" s="182" t="str">
        <f t="shared" si="3"/>
        <v/>
      </c>
      <c r="M16" s="182" t="str">
        <f t="shared" si="4"/>
        <v/>
      </c>
      <c r="N16" s="182"/>
      <c r="O16" s="182" t="str">
        <f t="shared" si="5"/>
        <v/>
      </c>
      <c r="P16" s="182" t="str">
        <f t="shared" si="6"/>
        <v/>
      </c>
      <c r="Q16" s="162" t="e">
        <f t="shared" si="7"/>
        <v>#N/A</v>
      </c>
      <c r="R16" s="162" t="e">
        <f t="shared" si="8"/>
        <v>#N/A</v>
      </c>
      <c r="T16" s="162" t="str">
        <f t="shared" si="9"/>
        <v/>
      </c>
      <c r="U16" s="162" t="str">
        <f t="shared" si="10"/>
        <v/>
      </c>
      <c r="V16" s="182" t="str">
        <f t="shared" si="11"/>
        <v/>
      </c>
      <c r="W16" s="182" t="str">
        <f t="shared" si="12"/>
        <v/>
      </c>
      <c r="AC16" s="270">
        <f>+'Make Your Matrix'!G19</f>
        <v>0</v>
      </c>
      <c r="AD16" s="270">
        <f>+'Make Your Matrix'!G48</f>
        <v>0</v>
      </c>
      <c r="AE16" s="161">
        <f t="shared" si="13"/>
        <v>0</v>
      </c>
      <c r="AF16" s="161">
        <f t="shared" si="13"/>
        <v>0</v>
      </c>
    </row>
    <row r="17" spans="2:32" ht="16.5" thickBot="1" x14ac:dyDescent="0.3">
      <c r="B17" s="184">
        <v>9</v>
      </c>
      <c r="C17" s="185"/>
      <c r="D17" s="179" t="str">
        <f>IF('Make Your Matrix'!G$37=1,'Make Your Matrix'!J129,"")</f>
        <v/>
      </c>
      <c r="E17" s="179" t="str">
        <f>IF('Make Your Matrix'!G$66=1,'Make Your Matrix'!K129,"")</f>
        <v/>
      </c>
      <c r="F17" s="165"/>
      <c r="G17" s="187" t="str">
        <f t="shared" si="0"/>
        <v/>
      </c>
      <c r="H17" s="187" t="str">
        <f t="shared" si="1"/>
        <v/>
      </c>
      <c r="I17" s="182"/>
      <c r="J17" s="182" t="str">
        <f t="shared" si="2"/>
        <v/>
      </c>
      <c r="K17" s="182" t="str">
        <f t="shared" si="2"/>
        <v/>
      </c>
      <c r="L17" s="182" t="str">
        <f t="shared" si="3"/>
        <v/>
      </c>
      <c r="M17" s="182" t="str">
        <f t="shared" si="4"/>
        <v/>
      </c>
      <c r="N17" s="182"/>
      <c r="O17" s="182" t="str">
        <f t="shared" si="5"/>
        <v/>
      </c>
      <c r="P17" s="182" t="str">
        <f t="shared" si="6"/>
        <v/>
      </c>
      <c r="Q17" s="162" t="e">
        <f t="shared" si="7"/>
        <v>#N/A</v>
      </c>
      <c r="R17" s="162" t="e">
        <f t="shared" si="8"/>
        <v>#N/A</v>
      </c>
      <c r="T17" s="162" t="str">
        <f t="shared" si="9"/>
        <v/>
      </c>
      <c r="U17" s="162" t="str">
        <f t="shared" si="10"/>
        <v/>
      </c>
      <c r="V17" s="182" t="str">
        <f t="shared" si="11"/>
        <v/>
      </c>
      <c r="W17" s="182" t="str">
        <f t="shared" si="12"/>
        <v/>
      </c>
      <c r="AC17" s="270">
        <f>+'Make Your Matrix'!G20</f>
        <v>0</v>
      </c>
      <c r="AD17" s="270">
        <f>+'Make Your Matrix'!G49</f>
        <v>0</v>
      </c>
      <c r="AE17" s="161">
        <f t="shared" si="13"/>
        <v>0</v>
      </c>
      <c r="AF17" s="161">
        <f t="shared" si="13"/>
        <v>0</v>
      </c>
    </row>
    <row r="18" spans="2:32" ht="16.5" thickBot="1" x14ac:dyDescent="0.3">
      <c r="B18" s="189">
        <v>10</v>
      </c>
      <c r="C18" s="190"/>
      <c r="D18" s="179" t="str">
        <f>IF('Make Your Matrix'!G$37=1,'Make Your Matrix'!J130,"")</f>
        <v/>
      </c>
      <c r="E18" s="179" t="str">
        <f>IF('Make Your Matrix'!G$66=1,'Make Your Matrix'!K130,"")</f>
        <v/>
      </c>
      <c r="F18" s="165"/>
      <c r="G18" s="191" t="str">
        <f t="shared" si="0"/>
        <v/>
      </c>
      <c r="H18" s="191" t="str">
        <f t="shared" si="1"/>
        <v/>
      </c>
      <c r="I18" s="182"/>
      <c r="J18" s="182" t="str">
        <f t="shared" si="2"/>
        <v/>
      </c>
      <c r="K18" s="182" t="str">
        <f t="shared" si="2"/>
        <v/>
      </c>
      <c r="L18" s="182" t="str">
        <f t="shared" si="3"/>
        <v/>
      </c>
      <c r="M18" s="182" t="str">
        <f t="shared" si="4"/>
        <v/>
      </c>
      <c r="N18" s="182"/>
      <c r="O18" s="182" t="str">
        <f t="shared" si="5"/>
        <v/>
      </c>
      <c r="P18" s="182" t="str">
        <f t="shared" si="6"/>
        <v/>
      </c>
      <c r="Q18" s="162" t="e">
        <f t="shared" si="7"/>
        <v>#N/A</v>
      </c>
      <c r="R18" s="162" t="e">
        <f t="shared" si="8"/>
        <v>#N/A</v>
      </c>
      <c r="T18" s="162" t="str">
        <f t="shared" si="9"/>
        <v/>
      </c>
      <c r="U18" s="162" t="str">
        <f t="shared" si="10"/>
        <v/>
      </c>
      <c r="V18" s="182" t="str">
        <f t="shared" si="11"/>
        <v/>
      </c>
      <c r="W18" s="182" t="str">
        <f t="shared" si="12"/>
        <v/>
      </c>
      <c r="AC18" s="270">
        <f>+'Make Your Matrix'!G21</f>
        <v>0</v>
      </c>
      <c r="AD18" s="270">
        <f>+'Make Your Matrix'!G50</f>
        <v>0</v>
      </c>
      <c r="AE18" s="161">
        <f t="shared" si="13"/>
        <v>0</v>
      </c>
      <c r="AF18" s="161">
        <f t="shared" si="13"/>
        <v>0</v>
      </c>
    </row>
    <row r="19" spans="2:32" ht="15.75" x14ac:dyDescent="0.25">
      <c r="B19" s="184">
        <v>11</v>
      </c>
      <c r="C19" s="185"/>
      <c r="D19" s="186" t="str">
        <f>IF('Matrix Maker'!E41&lt;&gt;"",'Matrix Maker'!E41,"")</f>
        <v/>
      </c>
      <c r="E19" s="186" t="str">
        <f>IF('Matrix Maker'!G41&lt;&gt;"",'Matrix Maker'!G41,"")</f>
        <v/>
      </c>
      <c r="F19" s="165"/>
      <c r="G19" s="187" t="str">
        <f t="shared" si="0"/>
        <v/>
      </c>
      <c r="H19" s="187" t="str">
        <f t="shared" si="1"/>
        <v/>
      </c>
      <c r="I19" s="182"/>
      <c r="J19" s="182" t="str">
        <f t="shared" si="2"/>
        <v/>
      </c>
      <c r="K19" s="182" t="str">
        <f t="shared" si="2"/>
        <v/>
      </c>
      <c r="L19" s="182" t="str">
        <f t="shared" si="3"/>
        <v/>
      </c>
      <c r="M19" s="182" t="str">
        <f t="shared" si="4"/>
        <v/>
      </c>
      <c r="N19" s="182"/>
      <c r="O19" s="182" t="str">
        <f t="shared" si="5"/>
        <v/>
      </c>
      <c r="P19" s="182" t="str">
        <f t="shared" si="6"/>
        <v/>
      </c>
      <c r="Q19" s="162" t="e">
        <f t="shared" ref="Q19:Q33" si="14">IF(O19&lt;&gt;"",O19,NA())</f>
        <v>#N/A</v>
      </c>
      <c r="R19" s="162" t="e">
        <f t="shared" ref="R19:R33" si="15">IF(P19&lt;&gt;"",P19,NA())</f>
        <v>#N/A</v>
      </c>
      <c r="T19" s="162" t="str">
        <f t="shared" si="9"/>
        <v/>
      </c>
      <c r="U19" s="162" t="str">
        <f t="shared" si="10"/>
        <v/>
      </c>
      <c r="V19" s="182" t="str">
        <f t="shared" si="11"/>
        <v/>
      </c>
      <c r="W19" s="182" t="str">
        <f t="shared" si="12"/>
        <v/>
      </c>
      <c r="AC19" s="270">
        <f>+'Make Your Matrix'!G22</f>
        <v>0</v>
      </c>
      <c r="AD19" s="270">
        <f>+'Make Your Matrix'!G51</f>
        <v>0</v>
      </c>
      <c r="AE19" s="161">
        <f t="shared" si="13"/>
        <v>0</v>
      </c>
      <c r="AF19" s="161">
        <f t="shared" si="13"/>
        <v>0</v>
      </c>
    </row>
    <row r="20" spans="2:32" ht="15.75" x14ac:dyDescent="0.25">
      <c r="B20" s="184">
        <v>12</v>
      </c>
      <c r="C20" s="185"/>
      <c r="D20" s="186" t="str">
        <f>IF('Matrix Maker'!E42&lt;&gt;"",'Matrix Maker'!E42,"")</f>
        <v/>
      </c>
      <c r="E20" s="186" t="str">
        <f>IF('Matrix Maker'!G42&lt;&gt;"",'Matrix Maker'!G42,"")</f>
        <v/>
      </c>
      <c r="F20" s="165"/>
      <c r="G20" s="187" t="str">
        <f t="shared" si="0"/>
        <v/>
      </c>
      <c r="H20" s="187" t="str">
        <f t="shared" si="1"/>
        <v/>
      </c>
      <c r="I20" s="182"/>
      <c r="J20" s="182" t="str">
        <f t="shared" si="2"/>
        <v/>
      </c>
      <c r="K20" s="182" t="str">
        <f t="shared" si="2"/>
        <v/>
      </c>
      <c r="L20" s="182" t="str">
        <f t="shared" si="3"/>
        <v/>
      </c>
      <c r="M20" s="182" t="str">
        <f t="shared" si="4"/>
        <v/>
      </c>
      <c r="N20" s="182"/>
      <c r="O20" s="182" t="str">
        <f t="shared" si="5"/>
        <v/>
      </c>
      <c r="P20" s="182" t="str">
        <f t="shared" si="6"/>
        <v/>
      </c>
      <c r="Q20" s="162" t="e">
        <f t="shared" si="14"/>
        <v>#N/A</v>
      </c>
      <c r="R20" s="162" t="e">
        <f t="shared" si="15"/>
        <v>#N/A</v>
      </c>
      <c r="T20" s="162" t="str">
        <f t="shared" si="9"/>
        <v/>
      </c>
      <c r="U20" s="162" t="str">
        <f t="shared" si="10"/>
        <v/>
      </c>
      <c r="V20" s="182" t="str">
        <f t="shared" si="11"/>
        <v/>
      </c>
      <c r="W20" s="182" t="str">
        <f t="shared" si="12"/>
        <v/>
      </c>
      <c r="AC20" s="270">
        <f>+'Make Your Matrix'!G23</f>
        <v>0</v>
      </c>
      <c r="AD20" s="270">
        <f>+'Make Your Matrix'!G52</f>
        <v>0</v>
      </c>
      <c r="AE20" s="161">
        <f t="shared" si="13"/>
        <v>0</v>
      </c>
      <c r="AF20" s="161">
        <f t="shared" si="13"/>
        <v>0</v>
      </c>
    </row>
    <row r="21" spans="2:32" ht="15.75" x14ac:dyDescent="0.25">
      <c r="B21" s="184">
        <v>13</v>
      </c>
      <c r="C21" s="193"/>
      <c r="D21" s="194" t="str">
        <f>IF('Matrix Maker'!E43&lt;&gt;"",'Matrix Maker'!E43,"")</f>
        <v/>
      </c>
      <c r="E21" s="194" t="str">
        <f>IF('Matrix Maker'!G43&lt;&gt;"",'Matrix Maker'!G43,"")</f>
        <v/>
      </c>
      <c r="F21" s="195"/>
      <c r="G21" s="196" t="str">
        <f t="shared" si="0"/>
        <v/>
      </c>
      <c r="H21" s="196" t="str">
        <f t="shared" si="1"/>
        <v/>
      </c>
      <c r="J21" s="182" t="str">
        <f t="shared" si="2"/>
        <v/>
      </c>
      <c r="K21" s="182" t="str">
        <f t="shared" si="2"/>
        <v/>
      </c>
      <c r="L21" s="182" t="str">
        <f t="shared" si="3"/>
        <v/>
      </c>
      <c r="M21" s="182" t="str">
        <f t="shared" si="4"/>
        <v/>
      </c>
      <c r="O21" s="182" t="str">
        <f t="shared" si="5"/>
        <v/>
      </c>
      <c r="P21" s="182" t="str">
        <f t="shared" si="6"/>
        <v/>
      </c>
      <c r="Q21" s="162" t="e">
        <f t="shared" si="14"/>
        <v>#N/A</v>
      </c>
      <c r="R21" s="162" t="e">
        <f t="shared" si="15"/>
        <v>#N/A</v>
      </c>
      <c r="T21" s="162" t="str">
        <f t="shared" si="9"/>
        <v/>
      </c>
      <c r="U21" s="162" t="str">
        <f t="shared" si="10"/>
        <v/>
      </c>
      <c r="V21" s="182" t="str">
        <f t="shared" si="11"/>
        <v/>
      </c>
      <c r="W21" s="182" t="str">
        <f t="shared" si="12"/>
        <v/>
      </c>
      <c r="AC21" s="270">
        <f>+'Make Your Matrix'!G24</f>
        <v>0</v>
      </c>
      <c r="AD21" s="270">
        <f>+'Make Your Matrix'!G53</f>
        <v>0</v>
      </c>
      <c r="AE21" s="161">
        <f t="shared" si="13"/>
        <v>0</v>
      </c>
      <c r="AF21" s="161">
        <f t="shared" si="13"/>
        <v>0</v>
      </c>
    </row>
    <row r="22" spans="2:32" ht="15.75" x14ac:dyDescent="0.25">
      <c r="B22" s="184">
        <v>14</v>
      </c>
      <c r="C22" s="193"/>
      <c r="D22" s="194" t="str">
        <f>IF('Matrix Maker'!E44&lt;&gt;"",'Matrix Maker'!E44,"")</f>
        <v/>
      </c>
      <c r="E22" s="194" t="str">
        <f>IF('Matrix Maker'!G44&lt;&gt;"",'Matrix Maker'!G44,"")</f>
        <v/>
      </c>
      <c r="F22" s="195"/>
      <c r="G22" s="196" t="str">
        <f t="shared" si="0"/>
        <v/>
      </c>
      <c r="H22" s="196" t="str">
        <f t="shared" si="1"/>
        <v/>
      </c>
      <c r="J22" s="182" t="str">
        <f t="shared" si="2"/>
        <v/>
      </c>
      <c r="K22" s="182" t="str">
        <f t="shared" si="2"/>
        <v/>
      </c>
      <c r="L22" s="182" t="str">
        <f t="shared" si="3"/>
        <v/>
      </c>
      <c r="M22" s="182" t="str">
        <f t="shared" si="4"/>
        <v/>
      </c>
      <c r="O22" s="182" t="str">
        <f t="shared" si="5"/>
        <v/>
      </c>
      <c r="P22" s="182" t="str">
        <f t="shared" si="6"/>
        <v/>
      </c>
      <c r="Q22" s="162" t="e">
        <f t="shared" si="14"/>
        <v>#N/A</v>
      </c>
      <c r="R22" s="162" t="e">
        <f t="shared" si="15"/>
        <v>#N/A</v>
      </c>
      <c r="T22" s="162" t="str">
        <f t="shared" si="9"/>
        <v/>
      </c>
      <c r="U22" s="162" t="str">
        <f t="shared" si="10"/>
        <v/>
      </c>
      <c r="V22" s="182" t="str">
        <f t="shared" si="11"/>
        <v/>
      </c>
      <c r="W22" s="182" t="str">
        <f t="shared" si="12"/>
        <v/>
      </c>
      <c r="AC22" s="270"/>
      <c r="AD22" s="270"/>
      <c r="AE22" s="161">
        <f t="shared" si="13"/>
        <v>0</v>
      </c>
      <c r="AF22" s="161">
        <f t="shared" si="13"/>
        <v>0</v>
      </c>
    </row>
    <row r="23" spans="2:32" ht="16.5" thickBot="1" x14ac:dyDescent="0.3">
      <c r="B23" s="184">
        <v>15</v>
      </c>
      <c r="C23" s="193"/>
      <c r="D23" s="194" t="str">
        <f>IF('Matrix Maker'!E45&lt;&gt;"",'Matrix Maker'!E45,"")</f>
        <v/>
      </c>
      <c r="E23" s="194" t="str">
        <f>IF('Matrix Maker'!G45&lt;&gt;"",'Matrix Maker'!G45,"")</f>
        <v/>
      </c>
      <c r="F23" s="195"/>
      <c r="G23" s="196" t="str">
        <f t="shared" si="0"/>
        <v/>
      </c>
      <c r="H23" s="196" t="str">
        <f t="shared" si="1"/>
        <v/>
      </c>
      <c r="J23" s="182" t="str">
        <f t="shared" si="2"/>
        <v/>
      </c>
      <c r="K23" s="182" t="str">
        <f t="shared" si="2"/>
        <v/>
      </c>
      <c r="L23" s="182" t="str">
        <f t="shared" si="3"/>
        <v/>
      </c>
      <c r="M23" s="182" t="str">
        <f t="shared" si="4"/>
        <v/>
      </c>
      <c r="O23" s="182" t="str">
        <f t="shared" si="5"/>
        <v/>
      </c>
      <c r="P23" s="182" t="str">
        <f t="shared" si="6"/>
        <v/>
      </c>
      <c r="Q23" s="162" t="e">
        <f t="shared" si="14"/>
        <v>#N/A</v>
      </c>
      <c r="R23" s="162" t="e">
        <f t="shared" si="15"/>
        <v>#N/A</v>
      </c>
      <c r="T23" s="162" t="str">
        <f t="shared" si="9"/>
        <v/>
      </c>
      <c r="U23" s="162" t="str">
        <f t="shared" si="10"/>
        <v/>
      </c>
      <c r="V23" s="182" t="str">
        <f t="shared" si="11"/>
        <v/>
      </c>
      <c r="W23" s="182" t="str">
        <f t="shared" si="12"/>
        <v/>
      </c>
      <c r="AC23" s="270"/>
      <c r="AD23" s="270"/>
      <c r="AE23" s="161">
        <f t="shared" si="13"/>
        <v>0</v>
      </c>
      <c r="AF23" s="161">
        <f t="shared" si="13"/>
        <v>0</v>
      </c>
    </row>
    <row r="24" spans="2:32" ht="15.75" x14ac:dyDescent="0.25">
      <c r="B24" s="177">
        <v>16</v>
      </c>
      <c r="C24" s="197"/>
      <c r="D24" s="198" t="str">
        <f>IF('Matrix Maker'!E46&lt;&gt;"",'Matrix Maker'!E46,"")</f>
        <v/>
      </c>
      <c r="E24" s="198" t="str">
        <f>IF('Matrix Maker'!G46&lt;&gt;"",'Matrix Maker'!G46,"")</f>
        <v/>
      </c>
      <c r="F24" s="195"/>
      <c r="G24" s="199" t="str">
        <f t="shared" si="0"/>
        <v/>
      </c>
      <c r="H24" s="199" t="str">
        <f t="shared" si="1"/>
        <v/>
      </c>
      <c r="J24" s="182" t="str">
        <f t="shared" si="2"/>
        <v/>
      </c>
      <c r="K24" s="182" t="str">
        <f t="shared" si="2"/>
        <v/>
      </c>
      <c r="L24" s="182" t="str">
        <f t="shared" si="3"/>
        <v/>
      </c>
      <c r="M24" s="182" t="str">
        <f t="shared" si="4"/>
        <v/>
      </c>
      <c r="O24" s="182" t="str">
        <f t="shared" si="5"/>
        <v/>
      </c>
      <c r="P24" s="182" t="str">
        <f t="shared" si="6"/>
        <v/>
      </c>
      <c r="Q24" s="162" t="e">
        <f t="shared" si="14"/>
        <v>#N/A</v>
      </c>
      <c r="R24" s="162" t="e">
        <f t="shared" si="15"/>
        <v>#N/A</v>
      </c>
      <c r="T24" s="162" t="str">
        <f t="shared" si="9"/>
        <v/>
      </c>
      <c r="U24" s="162" t="str">
        <f t="shared" si="10"/>
        <v/>
      </c>
      <c r="V24" s="182" t="str">
        <f t="shared" si="11"/>
        <v/>
      </c>
      <c r="W24" s="182" t="str">
        <f t="shared" si="12"/>
        <v/>
      </c>
      <c r="AC24" s="270">
        <f>+'Make Your Matrix'!G27</f>
        <v>0</v>
      </c>
      <c r="AD24" s="270">
        <f>+'Make Your Matrix'!G56</f>
        <v>0</v>
      </c>
      <c r="AE24" s="161">
        <f t="shared" si="13"/>
        <v>0</v>
      </c>
      <c r="AF24" s="161">
        <f t="shared" si="13"/>
        <v>0</v>
      </c>
    </row>
    <row r="25" spans="2:32" ht="15.75" x14ac:dyDescent="0.25">
      <c r="B25" s="184">
        <v>17</v>
      </c>
      <c r="C25" s="193"/>
      <c r="D25" s="194" t="str">
        <f>IF('Matrix Maker'!E47&lt;&gt;"",'Matrix Maker'!E47,"")</f>
        <v/>
      </c>
      <c r="E25" s="194" t="str">
        <f>IF('Matrix Maker'!G47&lt;&gt;"",'Matrix Maker'!G47,"")</f>
        <v/>
      </c>
      <c r="F25" s="195"/>
      <c r="G25" s="196" t="str">
        <f t="shared" si="0"/>
        <v/>
      </c>
      <c r="H25" s="196" t="str">
        <f t="shared" si="1"/>
        <v/>
      </c>
      <c r="J25" s="182" t="str">
        <f t="shared" si="2"/>
        <v/>
      </c>
      <c r="K25" s="182" t="str">
        <f t="shared" si="2"/>
        <v/>
      </c>
      <c r="L25" s="182" t="str">
        <f t="shared" si="3"/>
        <v/>
      </c>
      <c r="M25" s="182" t="str">
        <f t="shared" si="4"/>
        <v/>
      </c>
      <c r="O25" s="182" t="str">
        <f t="shared" si="5"/>
        <v/>
      </c>
      <c r="P25" s="182" t="str">
        <f t="shared" si="6"/>
        <v/>
      </c>
      <c r="Q25" s="162" t="e">
        <f t="shared" si="14"/>
        <v>#N/A</v>
      </c>
      <c r="R25" s="162" t="e">
        <f t="shared" si="15"/>
        <v>#N/A</v>
      </c>
      <c r="T25" s="162" t="str">
        <f t="shared" si="9"/>
        <v/>
      </c>
      <c r="U25" s="162" t="str">
        <f t="shared" si="10"/>
        <v/>
      </c>
      <c r="V25" s="182" t="str">
        <f t="shared" si="11"/>
        <v/>
      </c>
      <c r="W25" s="182" t="str">
        <f t="shared" si="12"/>
        <v/>
      </c>
      <c r="AC25" s="270">
        <f>+'Make Your Matrix'!G28</f>
        <v>0</v>
      </c>
      <c r="AD25" s="270">
        <f>+'Make Your Matrix'!G57</f>
        <v>0</v>
      </c>
      <c r="AE25" s="161">
        <f t="shared" si="13"/>
        <v>0</v>
      </c>
      <c r="AF25" s="161">
        <f t="shared" si="13"/>
        <v>0</v>
      </c>
    </row>
    <row r="26" spans="2:32" ht="15.75" x14ac:dyDescent="0.25">
      <c r="B26" s="184">
        <v>18</v>
      </c>
      <c r="C26" s="193"/>
      <c r="D26" s="194" t="str">
        <f>IF('Matrix Maker'!E48&lt;&gt;"",'Matrix Maker'!E48,"")</f>
        <v/>
      </c>
      <c r="E26" s="194" t="str">
        <f>IF('Matrix Maker'!G48&lt;&gt;"",'Matrix Maker'!G48,"")</f>
        <v/>
      </c>
      <c r="F26" s="195"/>
      <c r="G26" s="196" t="str">
        <f t="shared" si="0"/>
        <v/>
      </c>
      <c r="H26" s="196" t="str">
        <f t="shared" si="1"/>
        <v/>
      </c>
      <c r="J26" s="182" t="str">
        <f t="shared" si="2"/>
        <v/>
      </c>
      <c r="K26" s="182" t="str">
        <f t="shared" si="2"/>
        <v/>
      </c>
      <c r="L26" s="182" t="str">
        <f t="shared" si="3"/>
        <v/>
      </c>
      <c r="M26" s="182" t="str">
        <f t="shared" si="4"/>
        <v/>
      </c>
      <c r="O26" s="182" t="str">
        <f t="shared" si="5"/>
        <v/>
      </c>
      <c r="P26" s="182" t="str">
        <f t="shared" si="6"/>
        <v/>
      </c>
      <c r="Q26" s="162" t="e">
        <f t="shared" si="14"/>
        <v>#N/A</v>
      </c>
      <c r="R26" s="162" t="e">
        <f t="shared" si="15"/>
        <v>#N/A</v>
      </c>
      <c r="T26" s="162" t="str">
        <f t="shared" si="9"/>
        <v/>
      </c>
      <c r="U26" s="162" t="str">
        <f t="shared" si="10"/>
        <v/>
      </c>
      <c r="V26" s="182" t="str">
        <f t="shared" si="11"/>
        <v/>
      </c>
      <c r="W26" s="182" t="str">
        <f t="shared" si="12"/>
        <v/>
      </c>
      <c r="AC26" s="270">
        <f>+'Make Your Matrix'!G29</f>
        <v>0</v>
      </c>
      <c r="AD26" s="270">
        <f>+'Make Your Matrix'!G58</f>
        <v>0</v>
      </c>
      <c r="AE26" s="161">
        <f t="shared" si="13"/>
        <v>0</v>
      </c>
      <c r="AF26" s="161">
        <f t="shared" si="13"/>
        <v>0</v>
      </c>
    </row>
    <row r="27" spans="2:32" ht="15.75" x14ac:dyDescent="0.25">
      <c r="B27" s="184">
        <v>19</v>
      </c>
      <c r="C27" s="193"/>
      <c r="D27" s="194" t="str">
        <f>IF('Matrix Maker'!E49&lt;&gt;"",'Matrix Maker'!E49,"")</f>
        <v/>
      </c>
      <c r="E27" s="194" t="str">
        <f>IF('Matrix Maker'!G49&lt;&gt;"",'Matrix Maker'!G49,"")</f>
        <v/>
      </c>
      <c r="F27" s="195"/>
      <c r="G27" s="196" t="str">
        <f t="shared" si="0"/>
        <v/>
      </c>
      <c r="H27" s="196" t="str">
        <f t="shared" si="1"/>
        <v/>
      </c>
      <c r="J27" s="182" t="str">
        <f t="shared" si="2"/>
        <v/>
      </c>
      <c r="K27" s="182" t="str">
        <f t="shared" si="2"/>
        <v/>
      </c>
      <c r="L27" s="182" t="str">
        <f t="shared" si="3"/>
        <v/>
      </c>
      <c r="M27" s="182" t="str">
        <f t="shared" si="4"/>
        <v/>
      </c>
      <c r="O27" s="182" t="str">
        <f t="shared" si="5"/>
        <v/>
      </c>
      <c r="P27" s="182" t="str">
        <f t="shared" si="6"/>
        <v/>
      </c>
      <c r="Q27" s="162" t="e">
        <f t="shared" si="14"/>
        <v>#N/A</v>
      </c>
      <c r="R27" s="162" t="e">
        <f t="shared" si="15"/>
        <v>#N/A</v>
      </c>
      <c r="T27" s="162" t="str">
        <f t="shared" si="9"/>
        <v/>
      </c>
      <c r="U27" s="162" t="str">
        <f t="shared" si="10"/>
        <v/>
      </c>
      <c r="V27" s="182" t="str">
        <f t="shared" si="11"/>
        <v/>
      </c>
      <c r="W27" s="182" t="str">
        <f t="shared" si="12"/>
        <v/>
      </c>
      <c r="AC27" s="270">
        <f>+'Make Your Matrix'!G30</f>
        <v>0</v>
      </c>
      <c r="AD27" s="270">
        <f>+'Make Your Matrix'!G59</f>
        <v>0</v>
      </c>
      <c r="AE27" s="161">
        <f t="shared" si="13"/>
        <v>0</v>
      </c>
      <c r="AF27" s="161">
        <f t="shared" si="13"/>
        <v>0</v>
      </c>
    </row>
    <row r="28" spans="2:32" ht="16.5" thickBot="1" x14ac:dyDescent="0.3">
      <c r="B28" s="184">
        <v>20</v>
      </c>
      <c r="C28" s="193"/>
      <c r="D28" s="194" t="str">
        <f>IF('Matrix Maker'!E50&lt;&gt;"",'Matrix Maker'!E50,"")</f>
        <v/>
      </c>
      <c r="E28" s="194" t="str">
        <f>IF('Matrix Maker'!G50&lt;&gt;"",'Matrix Maker'!G50,"")</f>
        <v/>
      </c>
      <c r="F28" s="195"/>
      <c r="G28" s="196" t="str">
        <f t="shared" si="0"/>
        <v/>
      </c>
      <c r="H28" s="196" t="str">
        <f t="shared" si="1"/>
        <v/>
      </c>
      <c r="J28" s="182" t="str">
        <f t="shared" si="2"/>
        <v/>
      </c>
      <c r="K28" s="182" t="str">
        <f t="shared" si="2"/>
        <v/>
      </c>
      <c r="L28" s="182" t="str">
        <f t="shared" si="3"/>
        <v/>
      </c>
      <c r="M28" s="182" t="str">
        <f t="shared" si="4"/>
        <v/>
      </c>
      <c r="O28" s="182" t="str">
        <f t="shared" si="5"/>
        <v/>
      </c>
      <c r="P28" s="182" t="str">
        <f t="shared" si="6"/>
        <v/>
      </c>
      <c r="Q28" s="162" t="e">
        <f t="shared" si="14"/>
        <v>#N/A</v>
      </c>
      <c r="R28" s="162" t="e">
        <f t="shared" si="15"/>
        <v>#N/A</v>
      </c>
      <c r="T28" s="162" t="str">
        <f t="shared" si="9"/>
        <v/>
      </c>
      <c r="U28" s="162" t="str">
        <f t="shared" si="10"/>
        <v/>
      </c>
      <c r="V28" s="182" t="str">
        <f t="shared" si="11"/>
        <v/>
      </c>
      <c r="W28" s="182" t="str">
        <f t="shared" si="12"/>
        <v/>
      </c>
      <c r="AC28" s="270">
        <f>+'Make Your Matrix'!G31</f>
        <v>0</v>
      </c>
      <c r="AD28" s="270">
        <f>+'Make Your Matrix'!G60</f>
        <v>0</v>
      </c>
      <c r="AE28" s="161">
        <f t="shared" si="13"/>
        <v>0</v>
      </c>
      <c r="AF28" s="161">
        <f t="shared" si="13"/>
        <v>0</v>
      </c>
    </row>
    <row r="29" spans="2:32" ht="15.75" x14ac:dyDescent="0.25">
      <c r="B29" s="177">
        <v>21</v>
      </c>
      <c r="C29" s="200"/>
      <c r="D29" s="198" t="str">
        <f>IF('Matrix Maker'!E51&lt;&gt;"",'Matrix Maker'!E51,"")</f>
        <v/>
      </c>
      <c r="E29" s="198" t="str">
        <f>IF('Matrix Maker'!G51&lt;&gt;"",'Matrix Maker'!G51,"")</f>
        <v/>
      </c>
      <c r="F29" s="201"/>
      <c r="G29" s="199" t="str">
        <f t="shared" si="0"/>
        <v/>
      </c>
      <c r="H29" s="199" t="str">
        <f t="shared" si="1"/>
        <v/>
      </c>
      <c r="J29" s="182" t="str">
        <f t="shared" si="2"/>
        <v/>
      </c>
      <c r="K29" s="182" t="str">
        <f t="shared" si="2"/>
        <v/>
      </c>
      <c r="L29" s="182" t="str">
        <f t="shared" si="3"/>
        <v/>
      </c>
      <c r="M29" s="182" t="str">
        <f t="shared" si="4"/>
        <v/>
      </c>
      <c r="O29" s="182" t="str">
        <f t="shared" si="5"/>
        <v/>
      </c>
      <c r="P29" s="182" t="str">
        <f t="shared" si="6"/>
        <v/>
      </c>
      <c r="Q29" s="162" t="e">
        <f t="shared" si="14"/>
        <v>#N/A</v>
      </c>
      <c r="R29" s="162" t="e">
        <f t="shared" si="15"/>
        <v>#N/A</v>
      </c>
      <c r="T29" s="162" t="str">
        <f t="shared" si="9"/>
        <v/>
      </c>
      <c r="U29" s="162" t="str">
        <f t="shared" si="10"/>
        <v/>
      </c>
      <c r="V29" s="182" t="str">
        <f t="shared" si="11"/>
        <v/>
      </c>
      <c r="W29" s="182" t="str">
        <f t="shared" si="12"/>
        <v/>
      </c>
      <c r="AC29" s="270">
        <f>+'Make Your Matrix'!G32</f>
        <v>0</v>
      </c>
      <c r="AD29" s="270">
        <f>+'Make Your Matrix'!G61</f>
        <v>0</v>
      </c>
      <c r="AE29" s="161">
        <f t="shared" si="13"/>
        <v>0</v>
      </c>
      <c r="AF29" s="161">
        <f t="shared" si="13"/>
        <v>0</v>
      </c>
    </row>
    <row r="30" spans="2:32" ht="15.75" x14ac:dyDescent="0.25">
      <c r="B30" s="184">
        <v>22</v>
      </c>
      <c r="C30" s="202"/>
      <c r="D30" s="194" t="str">
        <f>IF('Matrix Maker'!E52&lt;&gt;"",'Matrix Maker'!E52,"")</f>
        <v/>
      </c>
      <c r="E30" s="194" t="str">
        <f>IF('Matrix Maker'!G52&lt;&gt;"",'Matrix Maker'!G52,"")</f>
        <v/>
      </c>
      <c r="F30" s="195"/>
      <c r="G30" s="196" t="str">
        <f t="shared" si="0"/>
        <v/>
      </c>
      <c r="H30" s="196" t="str">
        <f t="shared" si="1"/>
        <v/>
      </c>
      <c r="J30" s="182" t="str">
        <f t="shared" si="2"/>
        <v/>
      </c>
      <c r="K30" s="182" t="str">
        <f t="shared" si="2"/>
        <v/>
      </c>
      <c r="L30" s="182" t="str">
        <f t="shared" si="3"/>
        <v/>
      </c>
      <c r="M30" s="182" t="str">
        <f t="shared" si="4"/>
        <v/>
      </c>
      <c r="O30" s="182" t="str">
        <f t="shared" si="5"/>
        <v/>
      </c>
      <c r="P30" s="182" t="str">
        <f t="shared" si="6"/>
        <v/>
      </c>
      <c r="Q30" s="162" t="e">
        <f t="shared" si="14"/>
        <v>#N/A</v>
      </c>
      <c r="R30" s="162" t="e">
        <f t="shared" si="15"/>
        <v>#N/A</v>
      </c>
      <c r="T30" s="162" t="str">
        <f t="shared" si="9"/>
        <v/>
      </c>
      <c r="U30" s="162" t="str">
        <f t="shared" si="10"/>
        <v/>
      </c>
      <c r="V30" s="182" t="str">
        <f t="shared" si="11"/>
        <v/>
      </c>
      <c r="W30" s="182" t="str">
        <f t="shared" si="12"/>
        <v/>
      </c>
      <c r="AC30" s="270">
        <f>+'Make Your Matrix'!G33</f>
        <v>0</v>
      </c>
      <c r="AD30" s="270">
        <f>+'Make Your Matrix'!G62</f>
        <v>0</v>
      </c>
      <c r="AE30" s="161">
        <f t="shared" si="13"/>
        <v>0</v>
      </c>
      <c r="AF30" s="161">
        <f t="shared" si="13"/>
        <v>0</v>
      </c>
    </row>
    <row r="31" spans="2:32" ht="15.75" x14ac:dyDescent="0.25">
      <c r="B31" s="184">
        <v>23</v>
      </c>
      <c r="C31" s="202"/>
      <c r="D31" s="194" t="str">
        <f>IF('Matrix Maker'!E53&lt;&gt;"",'Matrix Maker'!E53,"")</f>
        <v/>
      </c>
      <c r="E31" s="194" t="str">
        <f>IF('Matrix Maker'!G53&lt;&gt;"",'Matrix Maker'!G53,"")</f>
        <v/>
      </c>
      <c r="F31" s="195"/>
      <c r="G31" s="196" t="str">
        <f t="shared" si="0"/>
        <v/>
      </c>
      <c r="H31" s="196" t="str">
        <f t="shared" si="1"/>
        <v/>
      </c>
      <c r="J31" s="182" t="str">
        <f t="shared" si="2"/>
        <v/>
      </c>
      <c r="K31" s="182" t="str">
        <f t="shared" si="2"/>
        <v/>
      </c>
      <c r="L31" s="182" t="str">
        <f t="shared" si="3"/>
        <v/>
      </c>
      <c r="M31" s="182" t="str">
        <f t="shared" si="4"/>
        <v/>
      </c>
      <c r="O31" s="182" t="str">
        <f t="shared" si="5"/>
        <v/>
      </c>
      <c r="P31" s="182" t="str">
        <f t="shared" si="6"/>
        <v/>
      </c>
      <c r="Q31" s="162" t="e">
        <f t="shared" si="14"/>
        <v>#N/A</v>
      </c>
      <c r="R31" s="162" t="e">
        <f t="shared" si="15"/>
        <v>#N/A</v>
      </c>
      <c r="T31" s="162" t="str">
        <f t="shared" si="9"/>
        <v/>
      </c>
      <c r="U31" s="162" t="str">
        <f t="shared" si="10"/>
        <v/>
      </c>
      <c r="V31" s="182" t="str">
        <f t="shared" si="11"/>
        <v/>
      </c>
      <c r="W31" s="182" t="str">
        <f t="shared" si="12"/>
        <v/>
      </c>
      <c r="AC31" s="270">
        <f>+'Make Your Matrix'!G34</f>
        <v>0</v>
      </c>
      <c r="AD31" s="270">
        <f>+'Make Your Matrix'!G63</f>
        <v>0</v>
      </c>
      <c r="AE31" s="161">
        <f t="shared" si="13"/>
        <v>0</v>
      </c>
      <c r="AF31" s="161">
        <f t="shared" si="13"/>
        <v>0</v>
      </c>
    </row>
    <row r="32" spans="2:32" ht="15.75" x14ac:dyDescent="0.25">
      <c r="B32" s="184">
        <v>24</v>
      </c>
      <c r="C32" s="202"/>
      <c r="D32" s="194" t="str">
        <f>IF('Matrix Maker'!E54&lt;&gt;"",'Matrix Maker'!E54,"")</f>
        <v/>
      </c>
      <c r="E32" s="194" t="str">
        <f>IF('Matrix Maker'!G54&lt;&gt;"",'Matrix Maker'!G54,"")</f>
        <v/>
      </c>
      <c r="F32" s="195"/>
      <c r="G32" s="196" t="str">
        <f t="shared" si="0"/>
        <v/>
      </c>
      <c r="H32" s="196" t="str">
        <f t="shared" si="1"/>
        <v/>
      </c>
      <c r="J32" s="182" t="str">
        <f t="shared" si="2"/>
        <v/>
      </c>
      <c r="K32" s="182" t="str">
        <f t="shared" si="2"/>
        <v/>
      </c>
      <c r="L32" s="182" t="str">
        <f t="shared" si="3"/>
        <v/>
      </c>
      <c r="M32" s="182" t="str">
        <f t="shared" si="4"/>
        <v/>
      </c>
      <c r="O32" s="182" t="str">
        <f t="shared" si="5"/>
        <v/>
      </c>
      <c r="P32" s="182" t="str">
        <f t="shared" si="6"/>
        <v/>
      </c>
      <c r="Q32" s="162" t="e">
        <f t="shared" si="14"/>
        <v>#N/A</v>
      </c>
      <c r="R32" s="162" t="e">
        <f t="shared" si="15"/>
        <v>#N/A</v>
      </c>
      <c r="T32" s="162" t="str">
        <f t="shared" si="9"/>
        <v/>
      </c>
      <c r="U32" s="162" t="str">
        <f t="shared" si="10"/>
        <v/>
      </c>
      <c r="V32" s="182" t="str">
        <f t="shared" si="11"/>
        <v/>
      </c>
      <c r="W32" s="182" t="str">
        <f t="shared" si="12"/>
        <v/>
      </c>
      <c r="AC32" s="270">
        <f>+'Make Your Matrix'!G35</f>
        <v>0</v>
      </c>
      <c r="AD32" s="270">
        <f>+'Make Your Matrix'!G64</f>
        <v>0</v>
      </c>
      <c r="AE32" s="161">
        <f t="shared" si="13"/>
        <v>0</v>
      </c>
      <c r="AF32" s="161">
        <f t="shared" si="13"/>
        <v>0</v>
      </c>
    </row>
    <row r="33" spans="2:32" ht="16.5" thickBot="1" x14ac:dyDescent="0.3">
      <c r="B33" s="189">
        <v>25</v>
      </c>
      <c r="C33" s="203"/>
      <c r="D33" s="204" t="str">
        <f>IF('Matrix Maker'!E55&lt;&gt;"",'Matrix Maker'!E55,"")</f>
        <v/>
      </c>
      <c r="E33" s="204" t="str">
        <f>IF('Matrix Maker'!G55&lt;&gt;"",'Matrix Maker'!G55,"")</f>
        <v/>
      </c>
      <c r="F33" s="205"/>
      <c r="G33" s="206" t="str">
        <f t="shared" si="0"/>
        <v/>
      </c>
      <c r="H33" s="206" t="str">
        <f t="shared" si="1"/>
        <v/>
      </c>
      <c r="J33" s="182" t="str">
        <f t="shared" si="2"/>
        <v/>
      </c>
      <c r="K33" s="182" t="str">
        <f t="shared" si="2"/>
        <v/>
      </c>
      <c r="L33" s="182" t="str">
        <f t="shared" si="3"/>
        <v/>
      </c>
      <c r="M33" s="182" t="str">
        <f t="shared" si="4"/>
        <v/>
      </c>
      <c r="O33" s="182" t="str">
        <f t="shared" si="5"/>
        <v/>
      </c>
      <c r="P33" s="182" t="str">
        <f t="shared" si="6"/>
        <v/>
      </c>
      <c r="Q33" s="162" t="e">
        <f t="shared" si="14"/>
        <v>#N/A</v>
      </c>
      <c r="R33" s="162" t="e">
        <f t="shared" si="15"/>
        <v>#N/A</v>
      </c>
      <c r="T33" s="162" t="str">
        <f t="shared" si="9"/>
        <v/>
      </c>
      <c r="U33" s="162" t="str">
        <f t="shared" si="10"/>
        <v/>
      </c>
      <c r="V33" s="182" t="str">
        <f t="shared" si="11"/>
        <v/>
      </c>
      <c r="W33" s="182" t="str">
        <f t="shared" si="12"/>
        <v/>
      </c>
      <c r="AC33" s="270">
        <f>+'Make Your Matrix'!G36</f>
        <v>0</v>
      </c>
      <c r="AD33" s="270">
        <f>+'Make Your Matrix'!G65</f>
        <v>0</v>
      </c>
      <c r="AE33" s="161">
        <f t="shared" si="13"/>
        <v>0</v>
      </c>
      <c r="AF33" s="161">
        <f t="shared" si="13"/>
        <v>0</v>
      </c>
    </row>
    <row r="34" spans="2:32" ht="15.75" x14ac:dyDescent="0.25">
      <c r="B34" s="207"/>
      <c r="D34" s="195"/>
      <c r="E34" s="195"/>
      <c r="F34" s="195"/>
      <c r="G34" s="195"/>
      <c r="H34" s="195"/>
      <c r="AE34" s="161">
        <f>SUM(AE10:AE33)</f>
        <v>0</v>
      </c>
      <c r="AF34" s="161">
        <f>SUM(AF10:AF33)</f>
        <v>0</v>
      </c>
    </row>
    <row r="35" spans="2:32" ht="15.75" x14ac:dyDescent="0.25">
      <c r="B35" s="207"/>
      <c r="C35" s="173"/>
      <c r="D35" s="195"/>
      <c r="E35" s="195"/>
      <c r="F35" s="195"/>
      <c r="G35" s="195"/>
      <c r="H35" s="195"/>
    </row>
    <row r="36" spans="2:32" ht="15.75" x14ac:dyDescent="0.25">
      <c r="B36" s="207"/>
      <c r="C36" s="173"/>
      <c r="D36" s="195"/>
      <c r="E36" s="195"/>
      <c r="F36" s="195"/>
      <c r="G36" s="195"/>
      <c r="H36" s="195"/>
    </row>
    <row r="37" spans="2:32" ht="15.75" x14ac:dyDescent="0.25">
      <c r="B37" s="207"/>
      <c r="D37" s="208"/>
      <c r="E37" s="195"/>
      <c r="F37" s="195"/>
      <c r="G37" s="195"/>
      <c r="H37" s="195"/>
    </row>
    <row r="38" spans="2:32" ht="15.75" x14ac:dyDescent="0.25">
      <c r="B38" s="207"/>
      <c r="D38" s="208"/>
      <c r="E38" s="195"/>
      <c r="F38" s="195"/>
      <c r="G38" s="195"/>
      <c r="H38" s="195"/>
    </row>
    <row r="39" spans="2:32" ht="15.75" x14ac:dyDescent="0.25">
      <c r="B39" s="207"/>
      <c r="D39" s="208"/>
      <c r="E39" s="195"/>
      <c r="F39" s="195"/>
      <c r="G39" s="195"/>
      <c r="H39" s="195"/>
    </row>
    <row r="40" spans="2:32" ht="15.75" x14ac:dyDescent="0.25">
      <c r="B40" s="207"/>
      <c r="D40" s="208"/>
      <c r="E40" s="195"/>
      <c r="F40" s="195"/>
      <c r="G40" s="195"/>
      <c r="H40" s="195"/>
    </row>
    <row r="41" spans="2:32" ht="15.75" x14ac:dyDescent="0.25">
      <c r="B41" s="207"/>
      <c r="D41" s="208"/>
      <c r="E41" s="195"/>
      <c r="F41" s="195"/>
      <c r="G41" s="195"/>
      <c r="H41" s="195"/>
    </row>
    <row r="42" spans="2:32" ht="15.75" x14ac:dyDescent="0.25">
      <c r="B42" s="207"/>
      <c r="D42" s="208"/>
      <c r="E42" s="195"/>
      <c r="F42" s="195"/>
      <c r="G42" s="195"/>
      <c r="H42" s="195"/>
    </row>
    <row r="43" spans="2:32" ht="15.75" x14ac:dyDescent="0.25">
      <c r="B43" s="207"/>
      <c r="D43" s="208"/>
      <c r="E43" s="195"/>
      <c r="F43" s="195"/>
      <c r="G43" s="195"/>
      <c r="H43" s="195"/>
    </row>
    <row r="44" spans="2:32" ht="15.75" x14ac:dyDescent="0.25">
      <c r="B44" s="207"/>
      <c r="D44" s="208"/>
      <c r="E44" s="195"/>
      <c r="F44" s="195"/>
      <c r="G44" s="195"/>
      <c r="H44" s="195"/>
    </row>
    <row r="45" spans="2:32" ht="15.75" x14ac:dyDescent="0.25">
      <c r="B45" s="207"/>
      <c r="D45" s="208"/>
      <c r="E45" s="195"/>
      <c r="F45" s="195"/>
      <c r="G45" s="195"/>
      <c r="H45" s="195"/>
    </row>
    <row r="46" spans="2:32" ht="15.75" x14ac:dyDescent="0.25">
      <c r="B46" s="207"/>
      <c r="D46" s="208"/>
      <c r="E46" s="195"/>
      <c r="F46" s="195"/>
      <c r="G46" s="195"/>
      <c r="H46" s="195"/>
    </row>
    <row r="47" spans="2:32" ht="15.75" x14ac:dyDescent="0.25">
      <c r="B47" s="207"/>
      <c r="D47" s="208"/>
      <c r="E47" s="195"/>
      <c r="F47" s="195"/>
      <c r="G47" s="195"/>
      <c r="H47" s="195"/>
    </row>
    <row r="48" spans="2:32" ht="15.75" x14ac:dyDescent="0.25">
      <c r="B48" s="207"/>
      <c r="D48" s="208"/>
      <c r="E48" s="195"/>
      <c r="F48" s="195"/>
      <c r="G48" s="195"/>
      <c r="H48" s="195"/>
    </row>
    <row r="49" spans="2:8" ht="15.75" x14ac:dyDescent="0.25">
      <c r="B49" s="207"/>
      <c r="D49" s="208"/>
      <c r="E49" s="195"/>
      <c r="F49" s="195"/>
      <c r="G49" s="195"/>
      <c r="H49" s="195"/>
    </row>
    <row r="50" spans="2:8" ht="15.75" x14ac:dyDescent="0.25">
      <c r="B50" s="207"/>
      <c r="D50" s="208"/>
      <c r="E50" s="195"/>
      <c r="F50" s="195"/>
      <c r="G50" s="195"/>
      <c r="H50" s="195"/>
    </row>
    <row r="51" spans="2:8" ht="15.75" x14ac:dyDescent="0.25">
      <c r="B51" s="207"/>
      <c r="D51" s="208"/>
      <c r="E51" s="195"/>
      <c r="F51" s="195"/>
      <c r="G51" s="195"/>
      <c r="H51" s="195"/>
    </row>
    <row r="52" spans="2:8" ht="15.75" x14ac:dyDescent="0.25">
      <c r="B52" s="207"/>
      <c r="D52" s="208"/>
      <c r="E52" s="195"/>
      <c r="F52" s="195"/>
      <c r="G52" s="195"/>
      <c r="H52" s="195"/>
    </row>
    <row r="53" spans="2:8" ht="15.75" x14ac:dyDescent="0.25">
      <c r="B53" s="207"/>
      <c r="D53" s="208"/>
      <c r="E53" s="195"/>
      <c r="F53" s="195"/>
      <c r="G53" s="195"/>
      <c r="H53" s="195"/>
    </row>
    <row r="54" spans="2:8" ht="15.75" x14ac:dyDescent="0.25">
      <c r="B54" s="207"/>
      <c r="D54" s="208"/>
      <c r="E54" s="195"/>
      <c r="F54" s="195"/>
      <c r="G54" s="195"/>
      <c r="H54" s="195"/>
    </row>
    <row r="55" spans="2:8" ht="15.75" x14ac:dyDescent="0.25">
      <c r="B55" s="207"/>
      <c r="D55" s="208"/>
      <c r="E55" s="195"/>
      <c r="F55" s="195"/>
      <c r="G55" s="195"/>
      <c r="H55" s="195"/>
    </row>
    <row r="56" spans="2:8" ht="15.75" x14ac:dyDescent="0.25">
      <c r="B56" s="207"/>
      <c r="D56" s="208"/>
      <c r="E56" s="195"/>
      <c r="F56" s="195"/>
      <c r="G56" s="195"/>
      <c r="H56" s="195"/>
    </row>
    <row r="57" spans="2:8" ht="15.75" x14ac:dyDescent="0.25">
      <c r="B57" s="207"/>
      <c r="D57" s="208"/>
      <c r="E57" s="195"/>
      <c r="F57" s="195"/>
      <c r="G57" s="195"/>
      <c r="H57" s="195"/>
    </row>
    <row r="58" spans="2:8" ht="15.75" x14ac:dyDescent="0.25">
      <c r="B58" s="207"/>
      <c r="D58" s="208"/>
      <c r="E58" s="195"/>
      <c r="F58" s="195"/>
      <c r="G58" s="195"/>
      <c r="H58" s="195"/>
    </row>
    <row r="59" spans="2:8" x14ac:dyDescent="0.25">
      <c r="D59" s="162"/>
      <c r="E59" s="195"/>
    </row>
    <row r="60" spans="2:8" x14ac:dyDescent="0.25">
      <c r="D60" s="162"/>
      <c r="E60" s="195"/>
    </row>
    <row r="61" spans="2:8" x14ac:dyDescent="0.25">
      <c r="D61" s="162"/>
      <c r="E61" s="195"/>
    </row>
  </sheetData>
  <sheetProtection algorithmName="SHA-512" hashValue="a/Qyj7T+BQRh8ipoM4SjDuYvq2SRzDGJs6qQ+e45gsQXsvy25U1rmWlaPfI0+D+6IrSj2bFJRYDdirtur89C+Q==" saltValue="09HyvCNJ5xVdurGwC8MJbw==" spinCount="100000" sheet="1" objects="1" scenarios="1"/>
  <mergeCells count="4">
    <mergeCell ref="D7:E7"/>
    <mergeCell ref="C3:H3"/>
    <mergeCell ref="G5:H5"/>
    <mergeCell ref="G6:H6"/>
  </mergeCells>
  <dataValidations count="2">
    <dataValidation allowBlank="1" showInputMessage="1" showErrorMessage="1" error="Data outside your set min and max values above" sqref="D9:E33" xr:uid="{00000000-0002-0000-0100-000000000000}"/>
    <dataValidation type="decimal" allowBlank="1" showInputMessage="1" showErrorMessage="1" error="Outside your min/max range" sqref="Y9:Y13" xr:uid="{A27784DB-3398-4C52-9375-17209B5B17D1}">
      <formula1>$G$19</formula1>
      <formula2>$G$18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Make Your Matrix</vt:lpstr>
      <vt:lpstr>Matrix Maker</vt:lpstr>
      <vt:lpstr>Perceptual Map Worksheet</vt:lpstr>
      <vt:lpstr>Converter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2020-02-28T23:41:01Z</dcterms:modified>
</cp:coreProperties>
</file>